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293" activeTab="4"/>
  </bookViews>
  <sheets>
    <sheet name="TCC" sheetId="1" r:id="rId1"/>
    <sheet name="SDGs_UN" sheetId="2" r:id="rId2"/>
    <sheet name="Plan_SRB" sheetId="3" r:id="rId3"/>
    <sheet name="MBGC_EU" sheetId="4" r:id="rId4"/>
    <sheet name="JWT_EU" sheetId="5" r:id="rId5"/>
  </sheets>
  <calcPr calcId="124519" iterateDelta="1E-4"/>
</workbook>
</file>

<file path=xl/calcChain.xml><?xml version="1.0" encoding="utf-8"?>
<calcChain xmlns="http://schemas.openxmlformats.org/spreadsheetml/2006/main">
  <c r="I2" i="5"/>
  <c r="J2"/>
  <c r="K2"/>
  <c r="L2"/>
  <c r="M2"/>
  <c r="N2"/>
  <c r="O2"/>
  <c r="P2"/>
  <c r="Q2"/>
  <c r="T2"/>
  <c r="U2"/>
  <c r="I3"/>
  <c r="J3"/>
  <c r="K3"/>
  <c r="L3"/>
  <c r="M3"/>
  <c r="N3"/>
  <c r="O3"/>
  <c r="P3"/>
  <c r="Q3"/>
  <c r="T3"/>
  <c r="U3"/>
  <c r="I4"/>
  <c r="J4"/>
  <c r="K4"/>
  <c r="L4"/>
  <c r="M4"/>
  <c r="N4"/>
  <c r="O4"/>
  <c r="P4"/>
  <c r="Q4"/>
  <c r="T4"/>
  <c r="U4"/>
  <c r="I5"/>
  <c r="J5"/>
  <c r="K5"/>
  <c r="L5"/>
  <c r="M5"/>
  <c r="N5"/>
  <c r="O5"/>
  <c r="P5"/>
  <c r="Q5"/>
  <c r="T5"/>
  <c r="U5"/>
  <c r="I6"/>
  <c r="J6"/>
  <c r="K6"/>
  <c r="L6"/>
  <c r="M6"/>
  <c r="N6"/>
  <c r="O6"/>
  <c r="P6"/>
  <c r="Q6"/>
  <c r="T6"/>
  <c r="U6"/>
  <c r="I7"/>
  <c r="J7"/>
  <c r="K7"/>
  <c r="L7"/>
  <c r="M7"/>
  <c r="N7"/>
  <c r="O7"/>
  <c r="P7"/>
  <c r="Q7"/>
  <c r="T7"/>
  <c r="U7"/>
  <c r="I8"/>
  <c r="J8"/>
  <c r="K8"/>
  <c r="L8"/>
  <c r="M8"/>
  <c r="N8"/>
  <c r="O8"/>
  <c r="P8"/>
  <c r="Q8"/>
  <c r="T8"/>
  <c r="U8"/>
  <c r="I9"/>
  <c r="J9"/>
  <c r="K9"/>
  <c r="L9"/>
  <c r="M9"/>
  <c r="N9"/>
  <c r="O9"/>
  <c r="P9"/>
  <c r="Q9"/>
  <c r="T9"/>
  <c r="U9"/>
  <c r="I10"/>
  <c r="J10"/>
  <c r="K10"/>
  <c r="L10"/>
  <c r="M10"/>
  <c r="N10"/>
  <c r="O10"/>
  <c r="P10"/>
  <c r="Q10"/>
  <c r="T10"/>
  <c r="U10"/>
  <c r="L11"/>
  <c r="M11"/>
  <c r="N11"/>
  <c r="O11"/>
  <c r="P11"/>
  <c r="L12"/>
  <c r="M12"/>
  <c r="N12"/>
  <c r="O12"/>
  <c r="P12"/>
  <c r="L14"/>
  <c r="M14"/>
  <c r="N14"/>
  <c r="O14"/>
  <c r="P14"/>
  <c r="L15"/>
  <c r="M15"/>
  <c r="N15"/>
  <c r="O15"/>
  <c r="P15"/>
  <c r="I16"/>
  <c r="J16"/>
  <c r="K16"/>
  <c r="L16"/>
  <c r="M16"/>
  <c r="N16"/>
  <c r="O16"/>
  <c r="P16"/>
  <c r="Q16"/>
  <c r="T16"/>
  <c r="U16"/>
  <c r="I17"/>
  <c r="J17"/>
  <c r="K17"/>
  <c r="L17"/>
  <c r="M17"/>
  <c r="N17"/>
  <c r="O17"/>
  <c r="P17"/>
  <c r="Q17"/>
  <c r="T17"/>
  <c r="U17"/>
  <c r="I18"/>
  <c r="J18"/>
  <c r="K18"/>
  <c r="L18"/>
  <c r="M18"/>
  <c r="N18"/>
  <c r="O18"/>
  <c r="P18"/>
  <c r="Q18"/>
  <c r="T18"/>
  <c r="U18"/>
  <c r="I19"/>
  <c r="J19"/>
  <c r="K19"/>
  <c r="L19"/>
  <c r="M19"/>
  <c r="N19"/>
  <c r="O19"/>
  <c r="P19"/>
  <c r="Q19"/>
  <c r="T19"/>
  <c r="U19"/>
  <c r="I20"/>
  <c r="J20"/>
  <c r="K20"/>
  <c r="L20"/>
  <c r="M20"/>
  <c r="N20"/>
  <c r="O20"/>
  <c r="P20"/>
  <c r="Q20"/>
  <c r="T20"/>
  <c r="U20"/>
  <c r="I21"/>
  <c r="J21"/>
  <c r="K21"/>
  <c r="L21"/>
  <c r="M21"/>
  <c r="N21"/>
  <c r="O21"/>
  <c r="P21"/>
  <c r="Q21"/>
  <c r="T21"/>
  <c r="U21"/>
  <c r="I22"/>
  <c r="J22"/>
  <c r="K22"/>
  <c r="L22"/>
  <c r="M22"/>
  <c r="N22"/>
  <c r="O22"/>
  <c r="P22"/>
  <c r="Q22"/>
  <c r="T22"/>
  <c r="U22"/>
  <c r="I23"/>
  <c r="J23"/>
  <c r="K23"/>
  <c r="L23"/>
  <c r="M23"/>
  <c r="N23"/>
  <c r="O23"/>
  <c r="P23"/>
  <c r="Q23"/>
  <c r="T23"/>
  <c r="U23"/>
  <c r="I24"/>
  <c r="J24"/>
  <c r="K24"/>
  <c r="L24"/>
  <c r="M24"/>
  <c r="N24"/>
  <c r="O24"/>
  <c r="P24"/>
  <c r="Q24"/>
  <c r="T24"/>
  <c r="U24"/>
  <c r="I25"/>
  <c r="J25"/>
  <c r="K25"/>
  <c r="L25"/>
  <c r="M25"/>
  <c r="N25"/>
  <c r="O25"/>
  <c r="P25"/>
  <c r="Q25"/>
  <c r="T25"/>
  <c r="U25"/>
  <c r="I26"/>
  <c r="J26"/>
  <c r="K26"/>
  <c r="L26"/>
  <c r="M26"/>
  <c r="N26"/>
  <c r="O26"/>
  <c r="P26"/>
  <c r="Q26"/>
  <c r="T26"/>
  <c r="U26"/>
  <c r="I27"/>
  <c r="J27"/>
  <c r="K27"/>
  <c r="L27"/>
  <c r="M27"/>
  <c r="N27"/>
  <c r="O27"/>
  <c r="P27"/>
  <c r="Q27"/>
  <c r="T27"/>
  <c r="U27"/>
  <c r="I28"/>
  <c r="J28"/>
  <c r="K28"/>
  <c r="L28"/>
  <c r="M28"/>
  <c r="N28"/>
  <c r="O28"/>
  <c r="P28"/>
  <c r="Q28"/>
  <c r="T28"/>
  <c r="U28"/>
  <c r="I29"/>
  <c r="J29"/>
  <c r="K29"/>
  <c r="L29"/>
  <c r="M29"/>
  <c r="N29"/>
  <c r="O29"/>
  <c r="P29"/>
  <c r="Q29"/>
  <c r="T29"/>
  <c r="U29"/>
  <c r="I30"/>
  <c r="J30"/>
  <c r="K30"/>
  <c r="L30"/>
  <c r="M30"/>
  <c r="N30"/>
  <c r="O30"/>
  <c r="P30"/>
  <c r="Q30"/>
  <c r="T30"/>
  <c r="U30"/>
  <c r="I31"/>
  <c r="J31"/>
  <c r="K31"/>
  <c r="L31"/>
  <c r="M31"/>
  <c r="N31"/>
  <c r="O31"/>
  <c r="P31"/>
  <c r="Q31"/>
  <c r="T31"/>
  <c r="U31"/>
  <c r="I32"/>
  <c r="J32"/>
  <c r="K32"/>
  <c r="L32"/>
  <c r="M32"/>
  <c r="N32"/>
  <c r="O32"/>
  <c r="P32"/>
  <c r="Q32"/>
  <c r="T32"/>
  <c r="U32"/>
  <c r="I33"/>
  <c r="J33"/>
  <c r="K33"/>
  <c r="L33"/>
  <c r="M33"/>
  <c r="N33"/>
  <c r="O33"/>
  <c r="P33"/>
  <c r="Q33"/>
  <c r="T33"/>
  <c r="U33"/>
  <c r="I34"/>
  <c r="J34"/>
  <c r="K34"/>
  <c r="L34"/>
  <c r="M34"/>
  <c r="N34"/>
  <c r="O34"/>
  <c r="P34"/>
  <c r="Q34"/>
  <c r="T34"/>
  <c r="U34"/>
  <c r="I35"/>
  <c r="J35"/>
  <c r="K35"/>
  <c r="L35"/>
  <c r="M35"/>
  <c r="N35"/>
  <c r="O35"/>
  <c r="P35"/>
  <c r="Q35"/>
  <c r="T35"/>
  <c r="U35"/>
  <c r="I36"/>
  <c r="J36"/>
  <c r="K36"/>
  <c r="L36"/>
  <c r="M36"/>
  <c r="N36"/>
  <c r="O36"/>
  <c r="P36"/>
  <c r="Q36"/>
  <c r="T36"/>
  <c r="U36"/>
  <c r="I37"/>
  <c r="J37"/>
  <c r="K37"/>
  <c r="L37"/>
  <c r="M37"/>
  <c r="N37"/>
  <c r="O37"/>
  <c r="P37"/>
  <c r="Q37"/>
  <c r="T37"/>
  <c r="U37"/>
  <c r="I38"/>
  <c r="J38"/>
  <c r="K38"/>
  <c r="L38"/>
  <c r="M38"/>
  <c r="N38"/>
  <c r="O38"/>
  <c r="P38"/>
  <c r="Q38"/>
  <c r="T38"/>
  <c r="U38"/>
  <c r="I39"/>
  <c r="J39"/>
  <c r="K39"/>
  <c r="L39"/>
  <c r="M39"/>
  <c r="N39"/>
  <c r="O39"/>
  <c r="P39"/>
  <c r="Q39"/>
  <c r="T39"/>
  <c r="U39"/>
  <c r="I40"/>
  <c r="J40"/>
  <c r="K40"/>
  <c r="L40"/>
  <c r="M40"/>
  <c r="N40"/>
  <c r="O40"/>
  <c r="P40"/>
  <c r="Q40"/>
  <c r="T40"/>
  <c r="U40"/>
  <c r="I41"/>
  <c r="J41"/>
  <c r="K41"/>
  <c r="L41"/>
  <c r="M41"/>
  <c r="N41"/>
  <c r="O41"/>
  <c r="P41"/>
  <c r="Q41"/>
  <c r="T41"/>
  <c r="U41"/>
  <c r="I42"/>
  <c r="J42"/>
  <c r="K42"/>
  <c r="L42"/>
  <c r="M42"/>
  <c r="N42"/>
  <c r="O42"/>
  <c r="P42"/>
  <c r="Q42"/>
  <c r="T42"/>
  <c r="U42"/>
  <c r="I43"/>
  <c r="J43"/>
  <c r="K43"/>
  <c r="L43"/>
  <c r="M43"/>
  <c r="N43"/>
  <c r="O43"/>
  <c r="P43"/>
  <c r="Q43"/>
  <c r="T43"/>
  <c r="U43"/>
  <c r="I44"/>
  <c r="J44"/>
  <c r="K44"/>
  <c r="L44"/>
  <c r="M44"/>
  <c r="N44"/>
  <c r="O44"/>
  <c r="P44"/>
  <c r="Q44"/>
  <c r="T44"/>
  <c r="U44"/>
  <c r="I45"/>
  <c r="J45"/>
  <c r="K45"/>
  <c r="L45"/>
  <c r="M45"/>
  <c r="N45"/>
  <c r="O45"/>
  <c r="P45"/>
  <c r="Q45"/>
  <c r="T45"/>
  <c r="U45"/>
  <c r="I46"/>
  <c r="J46"/>
  <c r="K46"/>
  <c r="L46"/>
  <c r="M46"/>
  <c r="N46"/>
  <c r="O46"/>
  <c r="P46"/>
  <c r="Q46"/>
  <c r="T46"/>
  <c r="U46"/>
  <c r="I47"/>
  <c r="J47"/>
  <c r="K47"/>
  <c r="L47"/>
  <c r="M47"/>
  <c r="N47"/>
  <c r="O47"/>
  <c r="P47"/>
  <c r="Q47"/>
  <c r="T47"/>
  <c r="U47"/>
  <c r="I48"/>
  <c r="J48"/>
  <c r="K48"/>
  <c r="L48"/>
  <c r="M48"/>
  <c r="N48"/>
  <c r="O48"/>
  <c r="P48"/>
  <c r="Q48"/>
  <c r="T48"/>
  <c r="U48"/>
  <c r="I49"/>
  <c r="J49"/>
  <c r="K49"/>
  <c r="L49"/>
  <c r="M49"/>
  <c r="N49"/>
  <c r="O49"/>
  <c r="P49"/>
  <c r="Q49"/>
  <c r="T49"/>
  <c r="U49"/>
  <c r="I50"/>
  <c r="J50"/>
  <c r="K50"/>
  <c r="L50"/>
  <c r="M50"/>
  <c r="N50"/>
  <c r="O50"/>
  <c r="P50"/>
  <c r="Q50"/>
  <c r="T50"/>
  <c r="U50"/>
  <c r="I51"/>
  <c r="J51"/>
  <c r="K51"/>
  <c r="L51"/>
  <c r="M51"/>
  <c r="N51"/>
  <c r="O51"/>
  <c r="P51"/>
  <c r="Q51"/>
  <c r="T51"/>
  <c r="U51"/>
  <c r="I52"/>
  <c r="J52"/>
  <c r="K52"/>
  <c r="L52"/>
  <c r="M52"/>
  <c r="N52"/>
  <c r="O52"/>
  <c r="P52"/>
  <c r="Q52"/>
  <c r="T52"/>
  <c r="U52"/>
  <c r="I53"/>
  <c r="J53"/>
  <c r="K53"/>
  <c r="L53"/>
  <c r="M53"/>
  <c r="N53"/>
  <c r="O53"/>
  <c r="P53"/>
  <c r="Q53"/>
  <c r="T53"/>
  <c r="U53"/>
  <c r="I54"/>
  <c r="J54"/>
  <c r="K54"/>
  <c r="L54"/>
  <c r="M54"/>
  <c r="N54"/>
  <c r="O54"/>
  <c r="P54"/>
  <c r="Q54"/>
  <c r="T54"/>
  <c r="U54"/>
  <c r="I55"/>
  <c r="J55"/>
  <c r="K55"/>
  <c r="L55"/>
  <c r="M55"/>
  <c r="N55"/>
  <c r="O55"/>
  <c r="P55"/>
  <c r="Q55"/>
  <c r="T55"/>
  <c r="U55"/>
  <c r="I56"/>
  <c r="J56"/>
  <c r="K56"/>
  <c r="L56"/>
  <c r="M56"/>
  <c r="N56"/>
  <c r="O56"/>
  <c r="P56"/>
  <c r="Q56"/>
  <c r="T56"/>
  <c r="U56"/>
  <c r="I57"/>
  <c r="J57"/>
  <c r="K57"/>
  <c r="L57"/>
  <c r="M57"/>
  <c r="N57"/>
  <c r="O57"/>
  <c r="P57"/>
  <c r="Q57"/>
  <c r="T57"/>
  <c r="U57"/>
  <c r="I58"/>
  <c r="J58"/>
  <c r="K58"/>
  <c r="L58"/>
  <c r="M58"/>
  <c r="N58"/>
  <c r="O58"/>
  <c r="P58"/>
  <c r="Q58"/>
  <c r="T58"/>
  <c r="U58"/>
  <c r="I59"/>
  <c r="J59"/>
  <c r="K59"/>
  <c r="L59"/>
  <c r="M59"/>
  <c r="N59"/>
  <c r="O59"/>
  <c r="P59"/>
  <c r="Q59"/>
  <c r="T59"/>
  <c r="U59"/>
  <c r="I60"/>
  <c r="J60"/>
  <c r="K60"/>
  <c r="L60"/>
  <c r="M60"/>
  <c r="N60"/>
  <c r="O60"/>
  <c r="P60"/>
  <c r="Q60"/>
  <c r="T60"/>
  <c r="U60"/>
  <c r="I61"/>
  <c r="J61"/>
  <c r="K61"/>
  <c r="L61"/>
  <c r="M61"/>
  <c r="N61"/>
  <c r="O61"/>
  <c r="P61"/>
  <c r="Q61"/>
  <c r="T61"/>
  <c r="U61"/>
  <c r="I62"/>
  <c r="J62"/>
  <c r="K62"/>
  <c r="L62"/>
  <c r="M62"/>
  <c r="N62"/>
  <c r="O62"/>
  <c r="P62"/>
  <c r="Q62"/>
  <c r="T62"/>
  <c r="U62"/>
  <c r="I63"/>
  <c r="J63"/>
  <c r="K63"/>
  <c r="L63"/>
  <c r="M63"/>
  <c r="N63"/>
  <c r="O63"/>
  <c r="P63"/>
  <c r="Q63"/>
  <c r="T63"/>
  <c r="U63"/>
  <c r="I64"/>
  <c r="J64"/>
  <c r="K64"/>
  <c r="L64"/>
  <c r="M64"/>
  <c r="N64"/>
  <c r="O64"/>
  <c r="P64"/>
  <c r="Q64"/>
  <c r="T64"/>
  <c r="U64"/>
  <c r="I65"/>
  <c r="J65"/>
  <c r="K65"/>
  <c r="L65"/>
  <c r="M65"/>
  <c r="N65"/>
  <c r="O65"/>
  <c r="P65"/>
  <c r="Q65"/>
  <c r="T65"/>
  <c r="U65"/>
  <c r="I66"/>
  <c r="J66"/>
  <c r="K66"/>
  <c r="L66"/>
  <c r="M66"/>
  <c r="N66"/>
  <c r="O66"/>
  <c r="P66"/>
  <c r="Q66"/>
  <c r="T66"/>
  <c r="U66"/>
  <c r="I67"/>
  <c r="J67"/>
  <c r="K67"/>
  <c r="L67"/>
  <c r="M67"/>
  <c r="N67"/>
  <c r="O67"/>
  <c r="P67"/>
  <c r="Q67"/>
  <c r="T67"/>
  <c r="U67"/>
  <c r="I68"/>
  <c r="J68"/>
  <c r="K68"/>
  <c r="L68"/>
  <c r="M68"/>
  <c r="N68"/>
  <c r="O68"/>
  <c r="P68"/>
  <c r="Q68"/>
  <c r="T68"/>
  <c r="U68"/>
  <c r="I69"/>
  <c r="J69"/>
  <c r="K69"/>
  <c r="L69"/>
  <c r="M69"/>
  <c r="N69"/>
  <c r="O69"/>
  <c r="P69"/>
  <c r="Q69"/>
  <c r="T69"/>
  <c r="U69"/>
  <c r="I70"/>
  <c r="J70"/>
  <c r="K70"/>
  <c r="L70"/>
  <c r="M70"/>
  <c r="N70"/>
  <c r="O70"/>
  <c r="P70"/>
  <c r="Q70"/>
  <c r="T70"/>
  <c r="U70"/>
  <c r="I71"/>
  <c r="J71"/>
  <c r="K71"/>
  <c r="L71"/>
  <c r="M71"/>
  <c r="N71"/>
  <c r="O71"/>
  <c r="P71"/>
  <c r="Q71"/>
  <c r="T71"/>
  <c r="U71"/>
  <c r="I72"/>
  <c r="J72"/>
  <c r="K72"/>
  <c r="L72"/>
  <c r="M72"/>
  <c r="N72"/>
  <c r="O72"/>
  <c r="P72"/>
  <c r="Q72"/>
  <c r="T72"/>
  <c r="U72"/>
  <c r="I73"/>
  <c r="J73"/>
  <c r="K73"/>
  <c r="L73"/>
  <c r="M73"/>
  <c r="N73"/>
  <c r="O73"/>
  <c r="P73"/>
  <c r="Q73"/>
  <c r="T73"/>
  <c r="U73"/>
  <c r="I74"/>
  <c r="J74"/>
  <c r="K74"/>
  <c r="L74"/>
  <c r="M74"/>
  <c r="N74"/>
  <c r="O74"/>
  <c r="P74"/>
  <c r="Q74"/>
  <c r="T74"/>
  <c r="U74"/>
  <c r="I75"/>
  <c r="J75"/>
  <c r="K75"/>
  <c r="L75"/>
  <c r="M75"/>
  <c r="N75"/>
  <c r="O75"/>
  <c r="P75"/>
  <c r="Q75"/>
  <c r="T75"/>
  <c r="U75"/>
  <c r="I76"/>
  <c r="J76"/>
  <c r="K76"/>
  <c r="L76"/>
  <c r="M76"/>
  <c r="N76"/>
  <c r="O76"/>
  <c r="P76"/>
  <c r="Q76"/>
  <c r="T76"/>
  <c r="U76"/>
  <c r="I77"/>
  <c r="J77"/>
  <c r="K77"/>
  <c r="L77"/>
  <c r="M77"/>
  <c r="N77"/>
  <c r="O77"/>
  <c r="P77"/>
  <c r="Q77"/>
  <c r="T77"/>
  <c r="U77"/>
  <c r="I78"/>
  <c r="J78"/>
  <c r="K78"/>
  <c r="L78"/>
  <c r="M78"/>
  <c r="N78"/>
  <c r="O78"/>
  <c r="P78"/>
  <c r="Q78"/>
  <c r="T78"/>
  <c r="U78"/>
  <c r="I79"/>
  <c r="J79"/>
  <c r="K79"/>
  <c r="L79"/>
  <c r="M79"/>
  <c r="N79"/>
  <c r="O79"/>
  <c r="P79"/>
  <c r="Q79"/>
  <c r="T79"/>
  <c r="U79"/>
  <c r="I80"/>
  <c r="J80"/>
  <c r="K80"/>
  <c r="L80"/>
  <c r="M80"/>
  <c r="N80"/>
  <c r="O80"/>
  <c r="P80"/>
  <c r="Q80"/>
  <c r="T80"/>
  <c r="U80"/>
  <c r="I81"/>
  <c r="J81"/>
  <c r="K81"/>
  <c r="L81"/>
  <c r="M81"/>
  <c r="N81"/>
  <c r="O81"/>
  <c r="P81"/>
  <c r="Q81"/>
  <c r="T81"/>
  <c r="U81"/>
  <c r="I82"/>
  <c r="J82"/>
  <c r="K82"/>
  <c r="L82"/>
  <c r="M82"/>
  <c r="N82"/>
  <c r="O82"/>
  <c r="P82"/>
  <c r="Q82"/>
  <c r="T82"/>
  <c r="U82"/>
  <c r="I83"/>
  <c r="J83"/>
  <c r="K83"/>
  <c r="L83"/>
  <c r="M83"/>
  <c r="N83"/>
  <c r="O83"/>
  <c r="P83"/>
  <c r="Q83"/>
  <c r="T83"/>
  <c r="U83"/>
  <c r="I84"/>
  <c r="J84"/>
  <c r="K84"/>
  <c r="L84"/>
  <c r="M84"/>
  <c r="N84"/>
  <c r="O84"/>
  <c r="P84"/>
  <c r="Q84"/>
  <c r="T84"/>
  <c r="U84"/>
  <c r="I85"/>
  <c r="J85"/>
  <c r="K85"/>
  <c r="L85"/>
  <c r="M85"/>
  <c r="N85"/>
  <c r="O85"/>
  <c r="P85"/>
  <c r="Q85"/>
  <c r="T85"/>
  <c r="U85"/>
  <c r="I86"/>
  <c r="J86"/>
  <c r="K86"/>
  <c r="L86"/>
  <c r="M86"/>
  <c r="N86"/>
  <c r="O86"/>
  <c r="P86"/>
  <c r="Q86"/>
  <c r="T86"/>
  <c r="U86"/>
  <c r="I87"/>
  <c r="J87"/>
  <c r="K87"/>
  <c r="L87"/>
  <c r="M87"/>
  <c r="N87"/>
  <c r="O87"/>
  <c r="P87"/>
  <c r="Q87"/>
  <c r="T87"/>
  <c r="U87"/>
  <c r="I88"/>
  <c r="J88"/>
  <c r="K88"/>
  <c r="L88"/>
  <c r="M88"/>
  <c r="N88"/>
  <c r="O88"/>
  <c r="P88"/>
  <c r="Q88"/>
  <c r="T88"/>
  <c r="U88"/>
  <c r="I89"/>
  <c r="J89"/>
  <c r="K89"/>
  <c r="L89"/>
  <c r="M89"/>
  <c r="N89"/>
  <c r="O89"/>
  <c r="P89"/>
  <c r="Q89"/>
  <c r="T89"/>
  <c r="U89"/>
  <c r="I90"/>
  <c r="J90"/>
  <c r="K90"/>
  <c r="L90"/>
  <c r="M90"/>
  <c r="N90"/>
  <c r="O90"/>
  <c r="P90"/>
  <c r="Q90"/>
  <c r="T90"/>
  <c r="U90"/>
  <c r="I91"/>
  <c r="J91"/>
  <c r="K91"/>
  <c r="L91"/>
  <c r="M91"/>
  <c r="N91"/>
  <c r="O91"/>
  <c r="P91"/>
  <c r="Q91"/>
  <c r="T91"/>
  <c r="U91"/>
  <c r="I92"/>
  <c r="J92"/>
  <c r="K92"/>
  <c r="L92"/>
  <c r="M92"/>
  <c r="N92"/>
  <c r="O92"/>
  <c r="P92"/>
  <c r="Q92"/>
  <c r="T92"/>
  <c r="U92"/>
  <c r="I93"/>
  <c r="J93"/>
  <c r="K93"/>
  <c r="L93"/>
  <c r="M93"/>
  <c r="N93"/>
  <c r="O93"/>
  <c r="P93"/>
  <c r="Q93"/>
  <c r="T93"/>
  <c r="U93"/>
  <c r="I94"/>
  <c r="J94"/>
  <c r="K94"/>
  <c r="L94"/>
  <c r="M94"/>
  <c r="N94"/>
  <c r="O94"/>
  <c r="P94"/>
  <c r="Q94"/>
  <c r="T94"/>
  <c r="U94"/>
  <c r="I95"/>
  <c r="J95"/>
  <c r="K95"/>
  <c r="L95"/>
  <c r="M95"/>
  <c r="N95"/>
  <c r="O95"/>
  <c r="P95"/>
  <c r="Q95"/>
  <c r="T95"/>
  <c r="U95"/>
  <c r="I96"/>
  <c r="J96"/>
  <c r="K96"/>
  <c r="L96"/>
  <c r="M96"/>
  <c r="N96"/>
  <c r="O96"/>
  <c r="P96"/>
  <c r="Q96"/>
  <c r="T96"/>
  <c r="U96"/>
  <c r="I97"/>
  <c r="J97"/>
  <c r="K97"/>
  <c r="L97"/>
  <c r="M97"/>
  <c r="N97"/>
  <c r="O97"/>
  <c r="P97"/>
  <c r="Q97"/>
  <c r="T97"/>
  <c r="U97"/>
  <c r="I98"/>
  <c r="J98"/>
  <c r="K98"/>
  <c r="L98"/>
  <c r="M98"/>
  <c r="N98"/>
  <c r="O98"/>
  <c r="P98"/>
  <c r="Q98"/>
  <c r="T98"/>
  <c r="U98"/>
  <c r="I99"/>
  <c r="J99"/>
  <c r="K99"/>
  <c r="L99"/>
  <c r="M99"/>
  <c r="N99"/>
  <c r="O99"/>
  <c r="P99"/>
  <c r="Q99"/>
  <c r="T99"/>
  <c r="U99"/>
  <c r="I100"/>
  <c r="J100"/>
  <c r="K100"/>
  <c r="L100"/>
  <c r="M100"/>
  <c r="N100"/>
  <c r="O100"/>
  <c r="P100"/>
  <c r="Q100"/>
  <c r="T100"/>
  <c r="U100"/>
  <c r="I101"/>
  <c r="J101"/>
  <c r="K101"/>
  <c r="L101"/>
  <c r="M101"/>
  <c r="N101"/>
  <c r="O101"/>
  <c r="P101"/>
  <c r="Q101"/>
  <c r="T101"/>
  <c r="U101"/>
  <c r="I102"/>
  <c r="J102"/>
  <c r="K102"/>
  <c r="L102"/>
  <c r="M102"/>
  <c r="N102"/>
  <c r="O102"/>
  <c r="P102"/>
  <c r="Q102"/>
  <c r="T102"/>
  <c r="U102"/>
  <c r="I103"/>
  <c r="J103"/>
  <c r="K103"/>
  <c r="L103"/>
  <c r="M103"/>
  <c r="N103"/>
  <c r="O103"/>
  <c r="P103"/>
  <c r="Q103"/>
  <c r="T103"/>
  <c r="U103"/>
  <c r="I104"/>
  <c r="J104"/>
  <c r="K104"/>
  <c r="L104"/>
  <c r="M104"/>
  <c r="N104"/>
  <c r="O104"/>
  <c r="P104"/>
  <c r="Q104"/>
  <c r="T104"/>
  <c r="U104"/>
  <c r="I105"/>
  <c r="J105"/>
  <c r="K105"/>
  <c r="L105"/>
  <c r="M105"/>
  <c r="N105"/>
  <c r="O105"/>
  <c r="P105"/>
  <c r="Q105"/>
  <c r="T105"/>
  <c r="U105"/>
  <c r="I106"/>
  <c r="J106"/>
  <c r="K106"/>
  <c r="L106"/>
  <c r="M106"/>
  <c r="N106"/>
  <c r="O106"/>
  <c r="P106"/>
  <c r="Q106"/>
  <c r="T106"/>
  <c r="U106"/>
  <c r="I107"/>
  <c r="J107"/>
  <c r="K107"/>
  <c r="L107"/>
  <c r="M107"/>
  <c r="N107"/>
  <c r="O107"/>
  <c r="P107"/>
  <c r="Q107"/>
  <c r="T107"/>
  <c r="U107"/>
  <c r="I108"/>
  <c r="J108"/>
  <c r="K108"/>
  <c r="L108"/>
  <c r="M108"/>
  <c r="N108"/>
  <c r="O108"/>
  <c r="P108"/>
  <c r="Q108"/>
  <c r="T108"/>
  <c r="U108"/>
  <c r="I109"/>
  <c r="J109"/>
  <c r="K109"/>
  <c r="L109"/>
  <c r="M109"/>
  <c r="N109"/>
  <c r="O109"/>
  <c r="P109"/>
  <c r="Q109"/>
  <c r="T109"/>
  <c r="U109"/>
  <c r="I110"/>
  <c r="J110"/>
  <c r="K110"/>
  <c r="L110"/>
  <c r="M110"/>
  <c r="N110"/>
  <c r="O110"/>
  <c r="P110"/>
  <c r="Q110"/>
  <c r="T110"/>
  <c r="U110"/>
  <c r="I111"/>
  <c r="J111"/>
  <c r="K111"/>
  <c r="L111"/>
  <c r="M111"/>
  <c r="N111"/>
  <c r="O111"/>
  <c r="P111"/>
  <c r="Q111"/>
  <c r="T111"/>
  <c r="U111"/>
  <c r="I112"/>
  <c r="J112"/>
  <c r="K112"/>
  <c r="L112"/>
  <c r="M112"/>
  <c r="N112"/>
  <c r="O112"/>
  <c r="P112"/>
  <c r="Q112"/>
  <c r="T112"/>
  <c r="U112"/>
  <c r="I113"/>
  <c r="J113"/>
  <c r="K113"/>
  <c r="L113"/>
  <c r="M113"/>
  <c r="N113"/>
  <c r="O113"/>
  <c r="P113"/>
  <c r="Q113"/>
  <c r="T113"/>
  <c r="U113"/>
  <c r="I114"/>
  <c r="J114"/>
  <c r="K114"/>
  <c r="L114"/>
  <c r="M114"/>
  <c r="N114"/>
  <c r="O114"/>
  <c r="P114"/>
  <c r="Q114"/>
  <c r="T114"/>
  <c r="U114"/>
  <c r="I115"/>
  <c r="J115"/>
  <c r="K115"/>
  <c r="L115"/>
  <c r="M115"/>
  <c r="N115"/>
  <c r="O115"/>
  <c r="P115"/>
  <c r="Q115"/>
  <c r="T115"/>
  <c r="U115"/>
  <c r="I116"/>
  <c r="J116"/>
  <c r="K116"/>
  <c r="L116"/>
  <c r="M116"/>
  <c r="N116"/>
  <c r="O116"/>
  <c r="P116"/>
  <c r="Q116"/>
  <c r="T116"/>
  <c r="U116"/>
  <c r="I117"/>
  <c r="J117"/>
  <c r="K117"/>
  <c r="L117"/>
  <c r="M117"/>
  <c r="N117"/>
  <c r="O117"/>
  <c r="P117"/>
  <c r="Q117"/>
  <c r="T117"/>
  <c r="U117"/>
  <c r="I118"/>
  <c r="J118"/>
  <c r="K118"/>
  <c r="L118"/>
  <c r="M118"/>
  <c r="N118"/>
  <c r="O118"/>
  <c r="P118"/>
  <c r="Q118"/>
  <c r="T118"/>
  <c r="U118"/>
  <c r="I119"/>
  <c r="J119"/>
  <c r="K119"/>
  <c r="L119"/>
  <c r="M119"/>
  <c r="N119"/>
  <c r="O119"/>
  <c r="P119"/>
  <c r="Q119"/>
  <c r="T119"/>
  <c r="U119"/>
  <c r="I120"/>
  <c r="J120"/>
  <c r="K120"/>
  <c r="L120"/>
  <c r="M120"/>
  <c r="N120"/>
  <c r="O120"/>
  <c r="P120"/>
  <c r="Q120"/>
  <c r="T120"/>
  <c r="U120"/>
  <c r="I121"/>
  <c r="J121"/>
  <c r="K121"/>
  <c r="L121"/>
  <c r="M121"/>
  <c r="N121"/>
  <c r="O121"/>
  <c r="P121"/>
  <c r="Q121"/>
  <c r="T121"/>
  <c r="U121"/>
  <c r="I122"/>
  <c r="J122"/>
  <c r="K122"/>
  <c r="L122"/>
  <c r="M122"/>
  <c r="N122"/>
  <c r="O122"/>
  <c r="P122"/>
  <c r="Q122"/>
  <c r="T122"/>
  <c r="U122"/>
  <c r="I123"/>
  <c r="J123"/>
  <c r="K123"/>
  <c r="L123"/>
  <c r="M123"/>
  <c r="N123"/>
  <c r="O123"/>
  <c r="P123"/>
  <c r="Q123"/>
  <c r="T123"/>
  <c r="U123"/>
  <c r="I124"/>
  <c r="J124"/>
  <c r="K124"/>
  <c r="L124"/>
  <c r="M124"/>
  <c r="N124"/>
  <c r="O124"/>
  <c r="P124"/>
  <c r="Q124"/>
  <c r="T124"/>
  <c r="U124"/>
  <c r="I125"/>
  <c r="J125"/>
  <c r="K125"/>
  <c r="L125"/>
  <c r="M125"/>
  <c r="N125"/>
  <c r="O125"/>
  <c r="P125"/>
  <c r="Q125"/>
  <c r="T125"/>
  <c r="U125"/>
  <c r="I126"/>
  <c r="J126"/>
  <c r="K126"/>
  <c r="L126"/>
  <c r="M126"/>
  <c r="N126"/>
  <c r="O126"/>
  <c r="P126"/>
  <c r="Q126"/>
  <c r="T126"/>
  <c r="U126"/>
  <c r="I127"/>
  <c r="J127"/>
  <c r="K127"/>
  <c r="L127"/>
  <c r="M127"/>
  <c r="N127"/>
  <c r="O127"/>
  <c r="P127"/>
  <c r="Q127"/>
  <c r="T127"/>
  <c r="U127"/>
  <c r="I128"/>
  <c r="J128"/>
  <c r="K128"/>
  <c r="L128"/>
  <c r="M128"/>
  <c r="N128"/>
  <c r="O128"/>
  <c r="P128"/>
  <c r="Q128"/>
  <c r="T128"/>
  <c r="U128"/>
  <c r="I129"/>
  <c r="J129"/>
  <c r="K129"/>
  <c r="L129"/>
  <c r="M129"/>
  <c r="N129"/>
  <c r="O129"/>
  <c r="P129"/>
  <c r="Q129"/>
  <c r="T129"/>
  <c r="U129"/>
  <c r="I130"/>
  <c r="J130"/>
  <c r="K130"/>
  <c r="L130"/>
  <c r="M130"/>
  <c r="N130"/>
  <c r="O130"/>
  <c r="P130"/>
  <c r="Q130"/>
  <c r="T130"/>
  <c r="U130"/>
  <c r="I131"/>
  <c r="J131"/>
  <c r="K131"/>
  <c r="L131"/>
  <c r="M131"/>
  <c r="N131"/>
  <c r="O131"/>
  <c r="P131"/>
  <c r="Q131"/>
  <c r="T131"/>
  <c r="U131"/>
  <c r="I132"/>
  <c r="J132"/>
  <c r="K132"/>
  <c r="L132"/>
  <c r="M132"/>
  <c r="N132"/>
  <c r="O132"/>
  <c r="P132"/>
  <c r="Q132"/>
  <c r="T132"/>
  <c r="U132"/>
  <c r="I133"/>
  <c r="J133"/>
  <c r="K133"/>
  <c r="L133"/>
  <c r="M133"/>
  <c r="N133"/>
  <c r="O133"/>
  <c r="P133"/>
  <c r="Q133"/>
  <c r="T133"/>
  <c r="U133"/>
  <c r="I134"/>
  <c r="J134"/>
  <c r="K134"/>
  <c r="L134"/>
  <c r="M134"/>
  <c r="N134"/>
  <c r="O134"/>
  <c r="P134"/>
  <c r="Q134"/>
  <c r="T134"/>
  <c r="U134"/>
  <c r="I135"/>
  <c r="J135"/>
  <c r="K135"/>
  <c r="L135"/>
  <c r="M135"/>
  <c r="N135"/>
  <c r="O135"/>
  <c r="P135"/>
  <c r="Q135"/>
  <c r="T135"/>
  <c r="U135"/>
  <c r="I136"/>
  <c r="J136"/>
  <c r="K136"/>
  <c r="L136"/>
  <c r="M136"/>
  <c r="N136"/>
  <c r="O136"/>
  <c r="P136"/>
  <c r="Q136"/>
  <c r="T136"/>
  <c r="U136"/>
  <c r="I137"/>
  <c r="J137"/>
  <c r="K137"/>
  <c r="L137"/>
  <c r="M137"/>
  <c r="N137"/>
  <c r="O137"/>
  <c r="P137"/>
  <c r="Q137"/>
  <c r="T137"/>
  <c r="U137"/>
  <c r="I138"/>
  <c r="J138"/>
  <c r="K138"/>
  <c r="L138"/>
  <c r="M138"/>
  <c r="N138"/>
  <c r="O138"/>
  <c r="P138"/>
  <c r="Q138"/>
  <c r="T138"/>
  <c r="U138"/>
  <c r="I139"/>
  <c r="J139"/>
  <c r="K139"/>
  <c r="L139"/>
  <c r="M139"/>
  <c r="N139"/>
  <c r="O139"/>
  <c r="P139"/>
  <c r="Q139"/>
  <c r="T139"/>
  <c r="U139"/>
  <c r="I140"/>
  <c r="J140"/>
  <c r="K140"/>
  <c r="L140"/>
  <c r="M140"/>
  <c r="N140"/>
  <c r="O140"/>
  <c r="P140"/>
  <c r="Q140"/>
  <c r="T140"/>
  <c r="U140"/>
  <c r="I141"/>
  <c r="J141"/>
  <c r="K141"/>
  <c r="L141"/>
  <c r="M141"/>
  <c r="N141"/>
  <c r="O141"/>
  <c r="P141"/>
  <c r="Q141"/>
  <c r="T141"/>
  <c r="U141"/>
  <c r="I142"/>
  <c r="J142"/>
  <c r="K142"/>
  <c r="L142"/>
  <c r="M142"/>
  <c r="N142"/>
  <c r="O142"/>
  <c r="P142"/>
  <c r="Q142"/>
  <c r="T142"/>
  <c r="U142"/>
  <c r="I143"/>
  <c r="J143"/>
  <c r="K143"/>
  <c r="L143"/>
  <c r="M143"/>
  <c r="N143"/>
  <c r="O143"/>
  <c r="P143"/>
  <c r="Q143"/>
  <c r="T143"/>
  <c r="U143"/>
  <c r="I144"/>
  <c r="J144"/>
  <c r="K144"/>
  <c r="L144"/>
  <c r="M144"/>
  <c r="N144"/>
  <c r="O144"/>
  <c r="P144"/>
  <c r="Q144"/>
  <c r="T144"/>
  <c r="U144"/>
  <c r="I145"/>
  <c r="J145"/>
  <c r="K145"/>
  <c r="L145"/>
  <c r="M145"/>
  <c r="N145"/>
  <c r="O145"/>
  <c r="P145"/>
  <c r="Q145"/>
  <c r="T145"/>
  <c r="U145"/>
  <c r="I146"/>
  <c r="J146"/>
  <c r="K146"/>
  <c r="L146"/>
  <c r="M146"/>
  <c r="N146"/>
  <c r="O146"/>
  <c r="P146"/>
  <c r="Q146"/>
  <c r="T146"/>
  <c r="U146"/>
  <c r="I147"/>
  <c r="J147"/>
  <c r="K147"/>
  <c r="L147"/>
  <c r="M147"/>
  <c r="N147"/>
  <c r="O147"/>
  <c r="P147"/>
  <c r="Q147"/>
  <c r="T147"/>
  <c r="U147"/>
  <c r="I148"/>
  <c r="J148"/>
  <c r="K148"/>
  <c r="L148"/>
  <c r="M148"/>
  <c r="N148"/>
  <c r="O148"/>
  <c r="P148"/>
  <c r="Q148"/>
  <c r="T148"/>
  <c r="U148"/>
  <c r="I149"/>
  <c r="J149"/>
  <c r="K149"/>
  <c r="L149"/>
  <c r="M149"/>
  <c r="N149"/>
  <c r="O149"/>
  <c r="P149"/>
  <c r="Q149"/>
  <c r="T149"/>
  <c r="U149"/>
  <c r="I150"/>
  <c r="J150"/>
  <c r="K150"/>
  <c r="L150"/>
  <c r="M150"/>
  <c r="N150"/>
  <c r="O150"/>
  <c r="P150"/>
  <c r="Q150"/>
  <c r="T150"/>
  <c r="U150"/>
  <c r="I151"/>
  <c r="J151"/>
  <c r="K151"/>
  <c r="L151"/>
  <c r="M151"/>
  <c r="N151"/>
  <c r="O151"/>
  <c r="P151"/>
  <c r="Q151"/>
  <c r="T151"/>
  <c r="U151"/>
  <c r="I152"/>
  <c r="J152"/>
  <c r="K152"/>
  <c r="L152"/>
  <c r="M152"/>
  <c r="N152"/>
  <c r="O152"/>
  <c r="P152"/>
  <c r="Q152"/>
  <c r="T152"/>
  <c r="U152"/>
  <c r="I153"/>
  <c r="J153"/>
  <c r="K153"/>
  <c r="L153"/>
  <c r="M153"/>
  <c r="N153"/>
  <c r="O153"/>
  <c r="P153"/>
  <c r="Q153"/>
  <c r="T153"/>
  <c r="U153"/>
  <c r="I154"/>
  <c r="J154"/>
  <c r="K154"/>
  <c r="L154"/>
  <c r="M154"/>
  <c r="N154"/>
  <c r="O154"/>
  <c r="P154"/>
  <c r="Q154"/>
  <c r="T154"/>
  <c r="U154"/>
  <c r="I155"/>
  <c r="J155"/>
  <c r="K155"/>
  <c r="L155"/>
  <c r="M155"/>
  <c r="N155"/>
  <c r="O155"/>
  <c r="P155"/>
  <c r="Q155"/>
  <c r="T155"/>
  <c r="U155"/>
  <c r="I156"/>
  <c r="J156"/>
  <c r="K156"/>
  <c r="L156"/>
  <c r="M156"/>
  <c r="N156"/>
  <c r="O156"/>
  <c r="P156"/>
  <c r="Q156"/>
  <c r="T156"/>
  <c r="U156"/>
  <c r="I157"/>
  <c r="J157"/>
  <c r="K157"/>
  <c r="L157"/>
  <c r="M157"/>
  <c r="N157"/>
  <c r="O157"/>
  <c r="P157"/>
  <c r="Q157"/>
  <c r="T157"/>
  <c r="U157"/>
  <c r="I158"/>
  <c r="J158"/>
  <c r="K158"/>
  <c r="L158"/>
  <c r="M158"/>
  <c r="N158"/>
  <c r="O158"/>
  <c r="P158"/>
  <c r="Q158"/>
  <c r="T158"/>
  <c r="U158"/>
  <c r="I159"/>
  <c r="J159"/>
  <c r="K159"/>
  <c r="L159"/>
  <c r="M159"/>
  <c r="N159"/>
  <c r="O159"/>
  <c r="P159"/>
  <c r="Q159"/>
  <c r="T159"/>
  <c r="U159"/>
  <c r="I160"/>
  <c r="J160"/>
  <c r="K160"/>
  <c r="L160"/>
  <c r="M160"/>
  <c r="N160"/>
  <c r="O160"/>
  <c r="P160"/>
  <c r="Q160"/>
  <c r="T160"/>
  <c r="U160"/>
  <c r="I161"/>
  <c r="J161"/>
  <c r="K161"/>
  <c r="L161"/>
  <c r="M161"/>
  <c r="N161"/>
  <c r="O161"/>
  <c r="P161"/>
  <c r="Q161"/>
  <c r="T161"/>
  <c r="U161"/>
  <c r="I162"/>
  <c r="J162"/>
  <c r="K162"/>
  <c r="L162"/>
  <c r="M162"/>
  <c r="N162"/>
  <c r="O162"/>
  <c r="P162"/>
  <c r="Q162"/>
  <c r="T162"/>
  <c r="U162"/>
  <c r="I163"/>
  <c r="J163"/>
  <c r="K163"/>
  <c r="L163"/>
  <c r="M163"/>
  <c r="N163"/>
  <c r="O163"/>
  <c r="P163"/>
  <c r="Q163"/>
  <c r="T163"/>
  <c r="U163"/>
  <c r="I164"/>
  <c r="J164"/>
  <c r="K164"/>
  <c r="L164"/>
  <c r="M164"/>
  <c r="N164"/>
  <c r="O164"/>
  <c r="P164"/>
  <c r="Q164"/>
  <c r="T164"/>
  <c r="U164"/>
  <c r="I165"/>
  <c r="J165"/>
  <c r="K165"/>
  <c r="L165"/>
  <c r="M165"/>
  <c r="N165"/>
  <c r="O165"/>
  <c r="P165"/>
  <c r="Q165"/>
  <c r="T165"/>
  <c r="U165"/>
  <c r="I166"/>
  <c r="J166"/>
  <c r="K166"/>
  <c r="L166"/>
  <c r="M166"/>
  <c r="N166"/>
  <c r="O166"/>
  <c r="P166"/>
  <c r="Q166"/>
  <c r="T166"/>
  <c r="U166"/>
  <c r="I167"/>
  <c r="J167"/>
  <c r="K167"/>
  <c r="L167"/>
  <c r="M167"/>
  <c r="N167"/>
  <c r="O167"/>
  <c r="P167"/>
  <c r="Q167"/>
  <c r="T167"/>
  <c r="U167"/>
  <c r="I168"/>
  <c r="J168"/>
  <c r="K168"/>
  <c r="L168"/>
  <c r="M168"/>
  <c r="N168"/>
  <c r="O168"/>
  <c r="P168"/>
  <c r="Q168"/>
  <c r="T168"/>
  <c r="U168"/>
  <c r="I169"/>
  <c r="J169"/>
  <c r="K169"/>
  <c r="L169"/>
  <c r="M169"/>
  <c r="N169"/>
  <c r="O169"/>
  <c r="P169"/>
  <c r="Q169"/>
  <c r="T169"/>
  <c r="U169"/>
  <c r="I170"/>
  <c r="J170"/>
  <c r="K170"/>
  <c r="L170"/>
  <c r="M170"/>
  <c r="N170"/>
  <c r="O170"/>
  <c r="P170"/>
  <c r="Q170"/>
  <c r="T170"/>
  <c r="U170"/>
  <c r="I171"/>
  <c r="J171"/>
  <c r="K171"/>
  <c r="L171"/>
  <c r="M171"/>
  <c r="N171"/>
  <c r="O171"/>
  <c r="P171"/>
  <c r="Q171"/>
  <c r="T171"/>
  <c r="U171"/>
  <c r="I172"/>
  <c r="J172"/>
  <c r="K172"/>
  <c r="L172"/>
  <c r="M172"/>
  <c r="N172"/>
  <c r="O172"/>
  <c r="P172"/>
  <c r="Q172"/>
  <c r="T172"/>
  <c r="U172"/>
  <c r="I173"/>
  <c r="J173"/>
  <c r="K173"/>
  <c r="L173"/>
  <c r="M173"/>
  <c r="N173"/>
  <c r="O173"/>
  <c r="P173"/>
  <c r="Q173"/>
  <c r="T173"/>
  <c r="U173"/>
  <c r="I174"/>
  <c r="J174"/>
  <c r="K174"/>
  <c r="L174"/>
  <c r="M174"/>
  <c r="N174"/>
  <c r="O174"/>
  <c r="P174"/>
  <c r="Q174"/>
  <c r="T174"/>
  <c r="U174"/>
  <c r="I175"/>
  <c r="J175"/>
  <c r="K175"/>
  <c r="L175"/>
  <c r="M175"/>
  <c r="N175"/>
  <c r="O175"/>
  <c r="P175"/>
  <c r="Q175"/>
  <c r="T175"/>
  <c r="U175"/>
  <c r="I176"/>
  <c r="J176"/>
  <c r="K176"/>
  <c r="L176"/>
  <c r="M176"/>
  <c r="N176"/>
  <c r="O176"/>
  <c r="P176"/>
  <c r="Q176"/>
  <c r="T176"/>
  <c r="U176"/>
  <c r="I177"/>
  <c r="J177"/>
  <c r="K177"/>
  <c r="L177"/>
  <c r="M177"/>
  <c r="N177"/>
  <c r="O177"/>
  <c r="P177"/>
  <c r="Q177"/>
  <c r="T177"/>
  <c r="U177"/>
  <c r="I178"/>
  <c r="J178"/>
  <c r="K178"/>
  <c r="L178"/>
  <c r="M178"/>
  <c r="N178"/>
  <c r="O178"/>
  <c r="P178"/>
  <c r="Q178"/>
  <c r="T178"/>
  <c r="U178"/>
  <c r="I179"/>
  <c r="J179"/>
  <c r="K179"/>
  <c r="L179"/>
  <c r="M179"/>
  <c r="N179"/>
  <c r="O179"/>
  <c r="P179"/>
  <c r="Q179"/>
  <c r="T179"/>
  <c r="U179"/>
  <c r="I180"/>
  <c r="J180"/>
  <c r="K180"/>
  <c r="L180"/>
  <c r="M180"/>
  <c r="N180"/>
  <c r="O180"/>
  <c r="P180"/>
  <c r="Q180"/>
  <c r="T180"/>
  <c r="U180"/>
  <c r="I181"/>
  <c r="J181"/>
  <c r="K181"/>
  <c r="L181"/>
  <c r="M181"/>
  <c r="N181"/>
  <c r="O181"/>
  <c r="P181"/>
  <c r="Q181"/>
  <c r="T181"/>
  <c r="U181"/>
  <c r="I182"/>
  <c r="J182"/>
  <c r="K182"/>
  <c r="L182"/>
  <c r="M182"/>
  <c r="N182"/>
  <c r="O182"/>
  <c r="P182"/>
  <c r="Q182"/>
  <c r="T182"/>
  <c r="U182"/>
  <c r="I183"/>
  <c r="J183"/>
  <c r="K183"/>
  <c r="L183"/>
  <c r="M183"/>
  <c r="N183"/>
  <c r="O183"/>
  <c r="P183"/>
  <c r="Q183"/>
  <c r="T183"/>
  <c r="U183"/>
  <c r="I184"/>
  <c r="J184"/>
  <c r="K184"/>
  <c r="L184"/>
  <c r="M184"/>
  <c r="N184"/>
  <c r="O184"/>
  <c r="P184"/>
  <c r="Q184"/>
  <c r="T184"/>
  <c r="U184"/>
  <c r="I185"/>
  <c r="J185"/>
  <c r="K185"/>
  <c r="L185"/>
  <c r="M185"/>
  <c r="N185"/>
  <c r="O185"/>
  <c r="P185"/>
  <c r="Q185"/>
  <c r="T185"/>
  <c r="U185"/>
  <c r="I186"/>
  <c r="J186"/>
  <c r="K186"/>
  <c r="L186"/>
  <c r="M186"/>
  <c r="N186"/>
  <c r="O186"/>
  <c r="P186"/>
  <c r="Q186"/>
  <c r="T186"/>
  <c r="U186"/>
  <c r="I187"/>
  <c r="J187"/>
  <c r="K187"/>
  <c r="L187"/>
  <c r="M187"/>
  <c r="N187"/>
  <c r="O187"/>
  <c r="P187"/>
  <c r="Q187"/>
  <c r="T187"/>
  <c r="U187"/>
  <c r="K2" i="4"/>
  <c r="K3"/>
  <c r="B4"/>
  <c r="K4"/>
  <c r="B5"/>
  <c r="F5"/>
  <c r="K5"/>
  <c r="K6"/>
  <c r="K7"/>
  <c r="B8"/>
  <c r="K8"/>
  <c r="B9"/>
  <c r="K9"/>
  <c r="B10"/>
  <c r="K10"/>
  <c r="K11"/>
  <c r="B12"/>
  <c r="B13"/>
  <c r="B14"/>
  <c r="B15"/>
  <c r="B16"/>
  <c r="B17"/>
  <c r="C2" i="3"/>
  <c r="D2"/>
  <c r="E2"/>
  <c r="C3"/>
  <c r="D3"/>
  <c r="E3"/>
  <c r="C5"/>
  <c r="D5"/>
  <c r="E5"/>
  <c r="C6"/>
  <c r="D6"/>
  <c r="E6"/>
  <c r="B12"/>
  <c r="B13"/>
  <c r="C13"/>
  <c r="D13"/>
  <c r="B14"/>
  <c r="C14"/>
  <c r="D14"/>
  <c r="E14"/>
  <c r="B15"/>
  <c r="C15"/>
  <c r="D15"/>
  <c r="B16"/>
  <c r="C16"/>
  <c r="D16"/>
  <c r="E16"/>
  <c r="B18"/>
  <c r="C18"/>
  <c r="D18"/>
  <c r="E18"/>
  <c r="G5" i="1"/>
  <c r="H5"/>
  <c r="M5"/>
  <c r="N5"/>
  <c r="Q5"/>
  <c r="A6"/>
  <c r="G6"/>
  <c r="H6"/>
  <c r="M6"/>
  <c r="N6"/>
  <c r="A7"/>
  <c r="G7"/>
  <c r="H7"/>
  <c r="M7"/>
  <c r="N7"/>
  <c r="Q7"/>
  <c r="F8"/>
  <c r="G8"/>
  <c r="H8"/>
  <c r="L8"/>
  <c r="M8"/>
  <c r="N8"/>
  <c r="G9"/>
  <c r="H9"/>
  <c r="M9"/>
  <c r="N9"/>
  <c r="G10"/>
  <c r="H10"/>
  <c r="M10"/>
  <c r="N10"/>
  <c r="F12"/>
  <c r="G12"/>
  <c r="H12"/>
  <c r="L12"/>
  <c r="M12"/>
  <c r="N12"/>
  <c r="F13"/>
  <c r="G13"/>
  <c r="H13"/>
  <c r="L13"/>
  <c r="M13"/>
  <c r="N13"/>
  <c r="A14"/>
  <c r="F14"/>
  <c r="G14"/>
  <c r="H14"/>
  <c r="L14"/>
  <c r="M14"/>
  <c r="N14"/>
  <c r="G15"/>
  <c r="M15"/>
  <c r="A16"/>
  <c r="A17"/>
  <c r="A18"/>
  <c r="A20"/>
  <c r="A21"/>
  <c r="A22"/>
  <c r="A23"/>
  <c r="P3" s="1"/>
</calcChain>
</file>

<file path=xl/comments1.xml><?xml version="1.0" encoding="utf-8"?>
<comments xmlns="http://schemas.openxmlformats.org/spreadsheetml/2006/main">
  <authors>
    <author/>
  </authors>
  <commentList>
    <comment ref="D9" authorId="0">
      <text>
        <r>
          <rPr>
            <b/>
            <sz val="8"/>
            <color indexed="8"/>
            <rFont val="Tahoma"/>
            <family val="2"/>
            <charset val="1"/>
          </rPr>
          <t xml:space="preserve">https://www.aeropan.it/it/prodotti/aeroproof/
lambda 0,015, spessori disponibili 10, 20, 30, 40 mm
NB - 179 €/m2 (1.008 m2 = 0.72*1.4 m) spessore 20mm </t>
        </r>
      </text>
    </comment>
    <comment ref="B12" authorId="0">
      <text>
        <r>
          <rPr>
            <b/>
            <sz val="8"/>
            <color indexed="8"/>
            <rFont val="Tahoma"/>
            <family val="2"/>
            <charset val="1"/>
          </rPr>
          <t xml:space="preserve">…???
</t>
        </r>
        <r>
          <rPr>
            <sz val="8"/>
            <color indexed="8"/>
            <rFont val="Tahoma"/>
            <family val="2"/>
            <charset val="1"/>
          </rPr>
          <t>…R incidenza riscaldamento</t>
        </r>
      </text>
    </comment>
  </commentList>
</comments>
</file>

<file path=xl/comments2.xml><?xml version="1.0" encoding="utf-8"?>
<comments xmlns="http://schemas.openxmlformats.org/spreadsheetml/2006/main">
  <authors>
    <author/>
  </authors>
  <commentList>
    <comment ref="C14" authorId="0">
      <text>
        <r>
          <rPr>
            <b/>
            <sz val="8"/>
            <color indexed="8"/>
            <rFont val="Tahoma"/>
            <family val="2"/>
            <charset val="1"/>
          </rPr>
          <t>MBGC-BP: 5y, 10y, 20y - cumulata flusso operativo</t>
        </r>
      </text>
    </comment>
  </commentList>
</comments>
</file>

<file path=xl/comments3.xml><?xml version="1.0" encoding="utf-8"?>
<comments xmlns="http://schemas.openxmlformats.org/spreadsheetml/2006/main">
  <authors>
    <author/>
  </authors>
  <commentList>
    <comment ref="E5" authorId="0">
      <text>
        <r>
          <rPr>
            <b/>
            <sz val="8"/>
            <color indexed="8"/>
            <rFont val="Tahoma"/>
            <family val="2"/>
            <charset val="1"/>
          </rPr>
          <t xml:space="preserve">reale  0,299 €/Kwhe, LV,Mag.Tut.
2023 (Mar-Apr), 616 Kwhe, 184 € ;
</t>
        </r>
      </text>
    </comment>
  </commentList>
</comments>
</file>

<file path=xl/comments4.xml><?xml version="1.0" encoding="utf-8"?>
<comments xmlns="http://schemas.openxmlformats.org/spreadsheetml/2006/main">
  <authors>
    <author/>
  </authors>
  <commentList>
    <comment ref="A1" authorId="0">
      <text>
        <r>
          <rPr>
            <sz val="8"/>
            <rFont val="Arial"/>
            <family val="2"/>
            <charset val="1"/>
          </rPr>
          <t>https://bdeex.com/it/</t>
        </r>
      </text>
    </comment>
  </commentList>
</comments>
</file>

<file path=xl/sharedStrings.xml><?xml version="1.0" encoding="utf-8"?>
<sst xmlns="http://schemas.openxmlformats.org/spreadsheetml/2006/main" count="561" uniqueCount="510">
  <si>
    <t>RHO (MI)</t>
  </si>
  <si>
    <t>OLD + TCC  (guaina-polyU-aria-cls), (S5/37)</t>
  </si>
  <si>
    <t>vs</t>
  </si>
  <si>
    <t>Effetto del TCC</t>
  </si>
  <si>
    <t>DoppioUni +12</t>
  </si>
  <si>
    <t>W/mK</t>
  </si>
  <si>
    <t>W/m2.K</t>
  </si>
  <si>
    <t>GasBeton + 12</t>
  </si>
  <si>
    <t xml:space="preserve"> λ</t>
  </si>
  <si>
    <t>cm</t>
  </si>
  <si>
    <t>U</t>
  </si>
  <si>
    <t>R</t>
  </si>
  <si>
    <t>€/l gasolio</t>
  </si>
  <si>
    <t>Hi</t>
  </si>
  <si>
    <t>e</t>
  </si>
  <si>
    <t>€/m3 gas</t>
  </si>
  <si>
    <t>Intonaco int</t>
  </si>
  <si>
    <t>c</t>
  </si>
  <si>
    <t>€/kWh gasolio</t>
  </si>
  <si>
    <t>Pregresso 1 (doppio uni, 0.288)</t>
  </si>
  <si>
    <t>Pregresso 1 (GasBeton 0.119)</t>
  </si>
  <si>
    <t>K</t>
  </si>
  <si>
    <t>legge di boltzmann, E=c*e*K^4  J/m2.s</t>
  </si>
  <si>
    <t>€/kWh gas</t>
  </si>
  <si>
    <t>Intonaco est</t>
  </si>
  <si>
    <t>J/s.m2</t>
  </si>
  <si>
    <t>Guaina (aria ferma)</t>
  </si>
  <si>
    <t>GG</t>
  </si>
  <si>
    <t>Stiferite</t>
  </si>
  <si>
    <t>€/a</t>
  </si>
  <si>
    <t>€/KWh</t>
  </si>
  <si>
    <t>He</t>
  </si>
  <si>
    <t>R tot importo sp.</t>
  </si>
  <si>
    <t>OLD</t>
  </si>
  <si>
    <t>TCC</t>
  </si>
  <si>
    <t>kWh/a eff involucro</t>
  </si>
  <si>
    <t>m2 involucro</t>
  </si>
  <si>
    <t>kWh/m2.a</t>
  </si>
  <si>
    <t>kWh/m2.g.K</t>
  </si>
  <si>
    <t xml:space="preserve"> </t>
  </si>
  <si>
    <t>W/m2.k</t>
  </si>
  <si>
    <t>U-muro W/m2.K</t>
  </si>
  <si>
    <t>U-TCC  W/m2.K</t>
  </si>
  <si>
    <t>U-Tot  W/m2.K</t>
  </si>
  <si>
    <t>% IRE-t</t>
  </si>
  <si>
    <t>GASBeton/Rho - λ(10,dry) = 0,119 W/mK per la densità 500 kg/m3</t>
  </si>
  <si>
    <r>
      <t xml:space="preserve">25 cm - Muratura standard doppiouni </t>
    </r>
    <r>
      <rPr>
        <sz val="12"/>
        <rFont val="Times New Roman"/>
        <family val="1"/>
        <charset val="1"/>
      </rPr>
      <t>λ= 0.238 W/mK,</t>
    </r>
    <r>
      <rPr>
        <sz val="10"/>
        <rFont val="Arial"/>
        <family val="2"/>
        <charset val="1"/>
      </rPr>
      <t> U = 1.016, R=0.984</t>
    </r>
  </si>
  <si>
    <r>
      <t xml:space="preserve">5 cm - Poliuretano </t>
    </r>
    <r>
      <rPr>
        <sz val="12"/>
        <rFont val="Times New Roman"/>
        <family val="1"/>
        <charset val="1"/>
      </rPr>
      <t>λ= 0.023 W/mK, U= 0,46, R=2.173</t>
    </r>
  </si>
  <si>
    <r>
      <t xml:space="preserve">5 cm - </t>
    </r>
    <r>
      <rPr>
        <sz val="12"/>
        <rFont val="Times New Roman"/>
        <family val="1"/>
        <charset val="1"/>
      </rPr>
      <t>Aria secca in quiete</t>
    </r>
    <r>
      <rPr>
        <sz val="10"/>
        <rFont val="Arial"/>
        <family val="2"/>
        <charset val="1"/>
      </rPr>
      <t xml:space="preserve">, </t>
    </r>
    <r>
      <rPr>
        <sz val="12"/>
        <rFont val="Times New Roman"/>
        <family val="1"/>
        <charset val="1"/>
      </rPr>
      <t>λ= 0.026 W/mK, U= 0.52, R=1.923</t>
    </r>
  </si>
  <si>
    <r>
      <t xml:space="preserve">3 cm - Intonaco sabbia e cemento </t>
    </r>
    <r>
      <rPr>
        <sz val="12"/>
        <rFont val="Times New Roman"/>
        <family val="1"/>
        <charset val="1"/>
      </rPr>
      <t>λ= 1.4 W/mK, U= 46, R=0.021</t>
    </r>
  </si>
  <si>
    <t>Rtot=5.101, Utot= 0.196 W/m2.K, ....limite per Zona E U=0.27</t>
  </si>
  <si>
    <t>Stiferite - λ = 0,022</t>
  </si>
  <si>
    <t>Aria std - λ = 0,024</t>
  </si>
  <si>
    <t>https://www.stratecta.exchange/the-17-sdg-goals-and-their-169-targets/</t>
  </si>
  <si>
    <t>Goal 1: No poverty: End poverty in all its forms everywhere</t>
  </si>
  <si>
    <t>Goal 2: Zero hunger: End hunger, achieve food security and improved nutrition and promote sustainable agriculture</t>
  </si>
  <si>
    <t>Goal 3: Good health and well-being: Ensure healthy lives and promote well-being for all at all ages</t>
  </si>
  <si>
    <t>Goal 4: Quality education: Ensure inclusive and equitable quality education and promote lifelong learning opportunities for all</t>
  </si>
  <si>
    <t>Goal 5: Gender equality: Achieve gender equality and empower all women and girls</t>
  </si>
  <si>
    <t>Goal 6: Clean water and sanitation: Ensure availability and sustainable management of water and sanitation for all</t>
  </si>
  <si>
    <t>Goal 7: Affordable and clean energy: Ensure access to affordable, reliable, sustainable and modern energy for all</t>
  </si>
  <si>
    <t>Goal 8: Decent work and economic growth: Promote sustained, inclusive and sustainable economic growth, full and productive employment and decent work for all</t>
  </si>
  <si>
    <t>Goal 9: Industry, innovation and infrastructure: Build resilient infrastructure, promote inclusive and sustainable industrialization and foster innovation</t>
  </si>
  <si>
    <t>Goal 10: Reduced inequalities: Reduce inequality within and among countries</t>
  </si>
  <si>
    <t>Goal 11: Sustainable cities and communities: Make cities and human settlements inclusive, safe, resilient and sustainable</t>
  </si>
  <si>
    <t>Goal 12: Responsible consumption and production: Ensure sustainable consumption and production patterns</t>
  </si>
  <si>
    <t>Goal 13: Climate action: Take urgent action to combat climate change and its impacts</t>
  </si>
  <si>
    <t>Goal 14: Life below water: Conserve and sustainably use the oceans, seas and marine resources for sustainable development</t>
  </si>
  <si>
    <t>Goal 15: Life on land: Protect, restore and promote sustainable use of terrestrial ecosystems, sustainably manage forests, combat desertification, and halt and reverse land degradation and halt biodiversity loss</t>
  </si>
  <si>
    <t>Goal 16: Peace, justice and strong institutions: Promote peaceful and inclusive societies for sustainable development, provide access to justice for all and build tive, accountable and inclusive institutions at all levels</t>
  </si>
  <si>
    <t>Goal 17: Partnerships for the goals: Strengthen the means of implementation and revitalize the Global Partnership for Sustainable Development</t>
  </si>
  <si>
    <t>Target 1.1:          By 2030, eradicate extreme poverty for all people everywhere, currently measured as people living on less than $1.25 a day</t>
  </si>
  <si>
    <t>Target 1.2:          By 2030, reduce at least by half the proportion of men, women and children of all ages living in poverty in all its dimensions according to national definitions</t>
  </si>
  <si>
    <t>Target 1.3:          Implement nationally appropriate social protection systems and measures for all, including floors, and by 2030 achieve substantial coverage of the poor and the vulnerable</t>
  </si>
  <si>
    <t>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</si>
  <si>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Target 1.5:          By 2030, build the resilience of the poor and those in vulnerable situations and reduce their exposure and vulnerability to climate-related extreme events and other economic, social and environmental shocks and disasters</t>
  </si>
  <si>
    <t>Target 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</si>
  <si>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Target 1.b:          Create sound policy frameworks at the national, regional and international levels, based on pro-poor and gender-sensitive development strategies, to support accelerated investment in poverty eradication actions</t>
  </si>
  <si>
    <t>Target 2.1:          By 2030, end hunger and ensure access by all people, in particular the poor and people in vulnerable situations, including infants, to safe, nutritious and sufficient food all year round</t>
  </si>
  <si>
    <t>Target 2.2:          By 2030, end all forms of malnutrition, including achieving, by 2025, the internationally agreed targets on stunting and wasting in children under 5 years of age, and address the nutritional needs of adolescent girls, pregnant and lactating women and older persons</t>
  </si>
  <si>
    <t>Target 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</si>
  <si>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</si>
  <si>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Target 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</si>
  <si>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Target 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</si>
  <si>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Target 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</si>
  <si>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Target 2.c:          Adopt measures to ensure the proper functioning of food commodity markets and their derivatives and facilitate timely access to market information, including on food reserves, in order to help limit extreme food price volatility</t>
  </si>
  <si>
    <t>Target 3.1:          By 2030, reduce the global maternal mortality ratio to less than 70 per 100,000 live births</t>
  </si>
  <si>
    <t>Target 3.2:          By 2030, end preventable deaths of newborns and children under 5 years of age, with all countries aiming to reduce neonatal mortality to at least as low as 12 per 1,000 live births and under‑5 mortality to at least as low as 25 per 1,000 live births</t>
  </si>
  <si>
    <t>Target 3.3:          By 2030, end the epidemics of AIDS, tuberculosis, malaria and neglected tropical diseases and combat hepatitis, water-borne diseases and other communicable diseases</t>
  </si>
  <si>
    <t>Target 3.4:          By 2030, reduce by one third premature mortality from non-communicable diseases through prevention and treatment and promote mental health and well-being</t>
  </si>
  <si>
    <t>Target 3.5:          Strengthen the prevention and treatment of substance abuse, including narcotic drug abuse and harmful use of alcohol</t>
  </si>
  <si>
    <t>Target 3.6:          By 2020, halve the number of global deaths and injuries from road traffic accidents</t>
  </si>
  <si>
    <t>Target 3.7:          By 2030, ensure universal access to sexual and reproductive health-care services, including for family planning, information and education, and the integration of reproductive health into national strategies and programmes</t>
  </si>
  <si>
    <t>Target 3.8:          Achieve universal health coverage, including financial risk protection, access to quality essential health-care services and access to safe, effective, quality and affordable essential medicines and vaccines for all</t>
  </si>
  <si>
    <t>Target 3.9:          By 2030, substantially reduce the number of deaths and illnesses from hazardous chemicals and air, water and soil pollution and contamination</t>
  </si>
  <si>
    <t>Target 3.a:          Strengthen the implementation of the World Health Organization Framework Convention on Tobacco Control in all countries, as appropriate</t>
  </si>
  <si>
    <t>Target 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</si>
  <si>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Target 3.c:          Substantially increase health financing and the recruitment, development, training and retention of the health workforce in developing countries, especially in least developed countries and small island developing States</t>
  </si>
  <si>
    <t>Target 3.d:          Strengthen the capacity of all countries, in particular developing countries, for early warning, risk reduction and management of national and global health risks</t>
  </si>
  <si>
    <t>Target 4.1:          By 2030, ensure that all girls and boys complete free, equitable and quality primary and secondary education leading to relevant and effective learning outcomes</t>
  </si>
  <si>
    <t>Target 4.2:          By 2030, ensure that all girls and boys have access to quality early childhood development, care and pre‑primary education so that they are ready for primary education</t>
  </si>
  <si>
    <t>Target 4.3:          By 2030, ensure equal access for all women and men to affordable and quality technical, vocational and tertiary education, including university</t>
  </si>
  <si>
    <t>Target 4.4:          By 2030, substantially increase the number of youth and adults who have relevant skills, including technical and vocational skills, for employment, decent jobs and entrepreneurship</t>
  </si>
  <si>
    <t>               Target 4.5:          By 2030, eliminate gender disparities in education and ensure equal access to all levels of education and vocational training for the vulnerable, including persons with disabilities, indigenous peoples and children in vulnerable situations</t>
  </si>
  <si>
    <t>Target 4.6:          By 2030, ensure that all youth and a substantial proportion of adults, both men and women, achieve literacy and numeracy</t>
  </si>
  <si>
    <t>Target 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</si>
  <si>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Target 4.a:          Build and upgrade education facilities that are child, disability and gender sensitive and provide safe, non-violent, inclusive and effective learning environments for all</t>
  </si>
  <si>
    <t>Target 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</si>
  <si>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Target 4.c:          By 2030, substantially increase the supply of qualified teachers, including through international cooperation for teacher training in developing countries, especially least developed countries and small island developing States</t>
  </si>
  <si>
    <t>Target 5.1:          End all forms of discrimination against all women and girls everywhere</t>
  </si>
  <si>
    <t>Target 5.2:          Eliminate all forms of violence against all women and girls in the public and private spheres, including trafficking and sexual and other types of exploitation</t>
  </si>
  <si>
    <t>Target 5.3:          Eliminate all harmful practices, such as child, early and forced marriage and female genital mutilation</t>
  </si>
  <si>
    <t>Target 5.4:          Recognize and value unpaid care and domestic work through the provision of public services, infrastructure and social protection policies and the promotion of shared responsibility within the household and the family as nationally appropriate</t>
  </si>
  <si>
    <t>Target 5.5:          Ensure women’s full and effective participation and equal opportunities for leadership at all levels of decision-making in political, economic and public life</t>
  </si>
  <si>
    <t>Target 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</si>
  <si>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Target 5.a:          Undertake reforms to give women equal rights to economic resources, as well as access to ownership and control over land and other forms of property, financial services, inheritance and natural resources, in accordance with national laws</t>
  </si>
  <si>
    <t>Target 5.b:          Enhance the use of enabling technology, in particular information and communications technology, to promote the empowerment of women</t>
  </si>
  <si>
    <t>Target 5.c:          Adopt and strengthen sound policies and enforceable legislation for the promotion of gender equality and the empowerment of all women and girls at all levels</t>
  </si>
  <si>
    <t>Target 6.1:          By 2030, achieve universal and equitable access to safe and affordable drinking water for all</t>
  </si>
  <si>
    <t>Target 6.2:          By 2030, achieve access to adequate and equitable sanitation and hygiene for all and end open defecation, paying special attention to the needs of women and girls and those in vulnerable situations</t>
  </si>
  <si>
    <t>Target 6.3:          By 2030, improve water quality by reducing pollution, eliminating dumping and minimizing release of hazardous chemicals and materials, halving the proportion of untreated wastewater and substantially increasing recycling and safe reuse globally</t>
  </si>
  <si>
    <t>Target 6.4:          By 2030, substantially increase water-use efficiency across all sectors and ensure sustainable withdrawals and supply of freshwater to address water scarcity and substantially reduce the number of people suffering from water scarcity</t>
  </si>
  <si>
    <t>Target 6.5:          By 2030, implement integrated water resources management at all levels, including through transboundary cooperation as appropriate</t>
  </si>
  <si>
    <t>Target 6.6:          By 2020, protect and restore water-related ecosystems, including mountains, forests, wetlands, rivers, aquifers and lakes</t>
  </si>
  <si>
    <t>Target 6.a:          By 2030, expand international cooperation and capacity-building support to developing countries in water- and sanitation-related activities and programmes, including water harvesting, desalination, water efficiency, wastewater treatment, recycling and reuse technologies</t>
  </si>
  <si>
    <t>Target 6.b:          Support and strengthen the participation of local communities in improving water and sanitation management</t>
  </si>
  <si>
    <t>Target 7.1:          By 2030, ensure universal access to affordable, reliable and modern energy services</t>
  </si>
  <si>
    <t>Target 7.2:          By 2030, increase substantially the share of renewable energy in the global energy mix</t>
  </si>
  <si>
    <t>Target 7.3:          By 2030, double the global rate of improvement in energy efficiency</t>
  </si>
  <si>
    <t>Target 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</si>
  <si>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Target 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</si>
  <si>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Target 8.1:          Sustain per capita economic growth in accordance with national circumstances and, in particular, at least 7 per cent gross domestic product growth per annum in the least developed countries</t>
  </si>
  <si>
    <t>Target 8.2:          Achieve higher levels of economic productivity through diversification, technological upgrading and innovation, including through a focus on high-value added and labour-intensive sectors</t>
  </si>
  <si>
    <t>Target 8.3:          Promote development-oriented policies that support productive activities, decent job creation, entrepreneurship, creativity and innovation, and encourage the formalization and growth of micro-, small- and medium-sized enterprises, including through access to financial services</t>
  </si>
  <si>
    <t>Target 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</si>
  <si>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Target 8.5:          By 2030, achieve full and productive employment and decent work for all women and men, including for young people and persons with disabilities, and equal pay for work of equal value</t>
  </si>
  <si>
    <t>Target 8.6:          By 2020, substantially reduce the proportion of youth not in employment, education or training</t>
  </si>
  <si>
    <t>Target 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</si>
  <si>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Target 8.8:          Protect labour rights and promote safe and secure working environments for all workers, including migrant workers, in particular women migrants, and those in precarious employment</t>
  </si>
  <si>
    <t>Target 8.9:          By 2030, devise and implement policies to promote sustainable tourism that creates jobs and promotes local culture and products</t>
  </si>
  <si>
    <t>Target 8.a:          Increase Aid for Trade support for developing countries, in particular least developed countries, including through the Enhanced Integrated Framework for Trade-related Technical Assistance to Least Developed Countries</t>
  </si>
  <si>
    <t>Target 8.b:          By 2020, develop and operationalize a global strategy for youth employment and implement the Global Jobs Pact of the International Labour Organization</t>
  </si>
  <si>
    <t>Target 8.10:       Strengthen the capacity of domestic financial institutions to encourage and expand access to banking, insurance and financial services for all</t>
  </si>
  <si>
    <t>Target 9.1:          Develop quality, reliable, sustainable and resilient infrastructure, including regional and transborder infrastructure, to support economic development and human well-being, with a focus on affordable and equitable access for all</t>
  </si>
  <si>
    <t>Target 9.2:          Promote inclusive and sustainable industrialization and, by 2030, significantly raise industry’s share of employment and gross domestic product, in line with national circumstances, and double its share in least developed countries</t>
  </si>
  <si>
    <t>Target 9.3:          Increase the access of small-scale industrial and other enterprises, in particular in developing countries, to financial services, including affordable credit, and their integration into value chains and markets</t>
  </si>
  <si>
    <t>Target 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</si>
  <si>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</si>
  <si>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Target 9.a:          Facilitate sustainable and resilient infrastructure development in developing countries through enhanced financial, technological and technical support to African countries, least developed countries, landlocked developing countries and small island developing States</t>
  </si>
  <si>
    <t>Target 9.b:          Support domestic technology development, research and innovation in developing countries, including by ensuring a conducive policy environment for, inter alia, industrial diversification and value addition to commodities</t>
  </si>
  <si>
    <t>Target 9.c:          Significantly increase access to information and communications technology and strive to provide universal and affordable access to the Internet in least developed countries by 2020</t>
  </si>
  <si>
    <t>Target 10.1:       By 2030, progressively achieve and sustain income growth of the bottom 40 per cent of the population at a rate higher than the national average</t>
  </si>
  <si>
    <t>Target 10.2:       By 2030, empower and promote the social, economic and political inclusion of all, irrespective of age, sex, disability, race, ethnicity, origin, religion or economic or other status</t>
  </si>
  <si>
    <t>Target 10.3:       Ensure equal opportunity and reduce inequalities of outcome, including by eliminating discriminatory laws, policies and practices and promoting appropriate legislation, policies and action in this regard</t>
  </si>
  <si>
    <t>Target 10.4:       Adopt policies, especially fiscal, wage and social protection policies, and progressively achieve greater equality</t>
  </si>
  <si>
    <t>Target 10.5:       Improve the regulation and monitoring of global financial markets and institutions and strengthen the implementation of such regulations</t>
  </si>
  <si>
    <t>Target 10.6:       Ensure enhanced representation and voice for developing countries in decision-making in global international economic and financial institutions in order to deliver more effective, credible, accountable and legitimate institutions</t>
  </si>
  <si>
    <t>Target 10.7:       Facilitate orderly, safe, regular and responsible migration and mobility of people, including through the implementation of planned and well-managed migration policies</t>
  </si>
  <si>
    <t>Target 10.a:       Implement the principle of special and differential treatment for developing countries, in particular least developed countries, in accordance with World Trade Organization agreements</t>
  </si>
  <si>
    <t>Target 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</si>
  <si>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Target 10.c:        By 2030, reduce to less than 3 per cent the transaction costs of migrant remittances and eliminate remittance corridors with costs higher than 5 per cent</t>
  </si>
  <si>
    <t>Target 11.1:       By 2030, ensure access for all to adequate, safe and affordable housing and basic services and upgrade slums</t>
  </si>
  <si>
    <t>Target 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</si>
  <si>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Target 11.3:       By 2030, enhance inclusive and sustainable urbanization and capacity for participatory, integrated and sustainable human settlement planning and management in all countries</t>
  </si>
  <si>
    <t>Target 11.4:       Strengthen efforts to protect and safeguard the world’s cultural and natural heritage</t>
  </si>
  <si>
    <t>Target 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</si>
  <si>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Target 11.6:       By 2030, reduce the adverse per capita environmental impact of cities, including by paying special attention to air quality and municipal and other waste management</t>
  </si>
  <si>
    <t>Target 11.7:       By 2030, provide universal access to safe, inclusive and accessible, green and public spaces, in particular for women and children, older persons and persons with disabilities</t>
  </si>
  <si>
    <t>Target 11.a:       Support positive economic, social and environmental links between urban, peri-urban and rural areas by strengthening national and regional development planning</t>
  </si>
  <si>
    <t>Target 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</si>
  <si>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Target 11.c:        Support least developed countries, including through financial and technical assistance, in building sustainable and resilient buildings utilizing local materials</t>
  </si>
  <si>
    <t>Target 12.1:       Implement the 10‑Year Framework of Programmes on Sustainable Consumption and Production Patterns, all countries taking action, with developed countries taking the lead, taking into account the development and capabilities of developing countries</t>
  </si>
  <si>
    <t>Target 12.2:       By 2030, achieve the sustainable management and efficient use of natural resources</t>
  </si>
  <si>
    <t>Target 12.3:       By 2030,halve per capita global food waste at the retail and consumer levels and reduce food losses along production and supply chains, including post-harvest losses</t>
  </si>
  <si>
    <t>Target 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</si>
  <si>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Target 12.5:       By 2030, substantially reduce waste generation through prevention, reduction, recycling and reuse</t>
  </si>
  <si>
    <t>Target 12.6:       Encourage companies, especially large and transnational companies, to adopt sustainable practices and to integrate sustainability information into their reporting cycle</t>
  </si>
  <si>
    <t>Target 12.7:       Promote public procurement practices that are sustainable, in accordance with national policies and priorities</t>
  </si>
  <si>
    <t>Target 12.8:       By 2030, ensure that people everywhere have the relevant information and awareness for sustainable development and lifestyles in harmony with nature</t>
  </si>
  <si>
    <t>Target 12.a:       Support developing countries to strengthen their scientific and technological capacity to move towards more sustainable patterns of consumption and production</t>
  </si>
  <si>
    <t>Target 12.b:       Develop and implement tools to monitor sustainable development impacts for sustainable tourism that creates jobs and promotes local culture and products</t>
  </si>
  <si>
    <t>Target 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</si>
  <si>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Target 13.1:       Strengthen resilience and adaptive capacity to climate-related hazards and natural disasters in all countries</t>
  </si>
  <si>
    <t>Target 13.2:       Integrate climate change measures into national policies, strategies and planning</t>
  </si>
  <si>
    <t>Target 13.3:       Improve education, awareness-raising and human and institutional capacity on climate change mitigation, adaptation, impact reduction and early warning</t>
  </si>
  <si>
    <t>Target 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</si>
  <si>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Target 13.b:       Promote mechanisms for raising capacity for effective climate change-related planning and management in least developed countries and small island developing States, including focusing on women, youth and local and marginalized communities</t>
  </si>
  <si>
    <t>Target 14.1:       By 2025, prevent and significantly reduce marine pollution of all kinds, in particular from land-based activities, including marine debris and nutrient pollution</t>
  </si>
  <si>
    <t>Target 14.2:       By 2020, sustainably manage and protect marine and coastal ecosystems to avoid significant adverse impacts, including by strengthening their resilience, and take action for their restoration in order to achieve healthy and productive oceans</t>
  </si>
  <si>
    <t>Target 14.3:       Minimize and address the impacts of ocean acidification, including through enhanced scientific cooperation at all levels</t>
  </si>
  <si>
    <t>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</si>
  <si>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Target 14.5:       By 2020, conserve at least 10 per cent of coastal and marine areas, consistent with national and international law and based on the best available scientific information</t>
  </si>
  <si>
    <t>Target 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negotiation3</t>
  </si>
  <si>
    <t>Target 14.7:       By 2030, increase the economic benefits to small island developing States and least developed countries from the sustainable use of marine resources, including through sustainable management of fisheries, aquaculture and tourism</t>
  </si>
  <si>
    <t>Target 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</si>
  <si>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Target 14.b:       Provide access for small-scale artisanal fishers to marine resources and markets</t>
  </si>
  <si>
    <t>Target 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</si>
  <si>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Target 15.1:       By 2020, ensure the conservation, restoration and sustainable use of terrestrial and inland freshwater ecosystems and their services, in particular forests, wetlands, mountains and drylands, in line with obligations under international agreements</t>
  </si>
  <si>
    <t>Target 15.2:       By 2020, promote the implementation of sustainable management of all types of forests, halt deforestation, restore degraded forests and substantially increase afforestation and reforestation globally</t>
  </si>
  <si>
    <t>Target 15.3:       By 2030, combat desertification, restore degraded land and soil, including land affected by desertification, drought and floods, and strive to achieve a land degradation-neutral world</t>
  </si>
  <si>
    <t>Target 15.4:       By 2030, ensure the conservation of mountain ecosystems, including their biodiversity, in order to enhance their capacity to provide benefits that are essential for sustainable development</t>
  </si>
  <si>
    <t>Target 15.5:       Take urgent and significant action to reduce the degradation of natural habitats, halt the loss of biodiversity and, by 2020, protect and prevent the extinction of threatened species</t>
  </si>
  <si>
    <t>Target 15.6:       Promote fair and equitable sharing of the benefits arising from the utilization of genetic resources and promote appropriate access to such resources, as internationally agreed</t>
  </si>
  <si>
    <t>Target 15.7:       Take urgent action to end poaching and trafficking of protected species of flora and fauna and address both demand and supply of illegal wildlife products</t>
  </si>
  <si>
    <t>Target 15.8:       By 2020, introduce measures to prevent the introduction and significantly reduce the impact of invasive alien species on land and water ecosystems and control or eradicate the priority species</t>
  </si>
  <si>
    <t>Target 15.9:       By 2020, integrate ecosystem and biodiversity values into national and local planning, development processes, poverty reduction strategies and accounts</t>
  </si>
  <si>
    <t>Target 15.a:       Mobilize and significantly increase financial resources from all sources to conserve and sustainably use biodiversity and ecosystems</t>
  </si>
  <si>
    <t>Target 15.b:       Mobilize significant resources from all sources and at all levels to finance sustainable forest management and provide adequate incentives to developing countries to advance such management, including for conservation and reforestation</t>
  </si>
  <si>
    <t>Target 15.c:        Enhance global support for efforts to combat poaching and trafficking of protected species, including by increasing the capacity of local communities to pursue sustainable livelihood opportunities</t>
  </si>
  <si>
    <t>Goal 16: Peace, justice and strong institutions: Promote peaceful and inclusive societies for sustainable development, provide access to justice for all and build effective, accountable and inclusive institutions at all levels</t>
  </si>
  <si>
    <t>Target 16.1:       Significantly reduce all forms of violence and related death rates everywhere</t>
  </si>
  <si>
    <t>Target 16.2:       End abuse, exploitation, trafficking and all forms of violence against and torture of children</t>
  </si>
  <si>
    <t>Target 16.3:       Promote the rule of law at the national and international levels and ensure equal access to justice for all</t>
  </si>
  <si>
    <t>Target 16.4:       By 2030, significantly reduce illicit financial and arms flows, strengthen the recovery and return of stolen assets and combat all forms of organized crime</t>
  </si>
  <si>
    <t>Target 16.5:       Substantially reduce corruption and bribery in all their forms</t>
  </si>
  <si>
    <t>Target 16.6:       Develop effective, accountable and transparent institutions at all levels</t>
  </si>
  <si>
    <t>Target 16.7:       Ensure responsive, inclusive, participatory and representative decision-making at all levels</t>
  </si>
  <si>
    <t>Target 16.8:       Broaden and strengthen the participation of developing countries in the institutions of global governance</t>
  </si>
  <si>
    <t>Target 16.9:       By 2030, provide legal identity for all, including birth registration</t>
  </si>
  <si>
    <t>Target 16.a:       Strengthen relevant national institutions, including through international cooperation, for building capacity at all levels, in particular in developing countries, to prevent violence and combat terrorism and crime</t>
  </si>
  <si>
    <t>Target 16.b:       Promote and enforce non-discriminatory laws and policies for sustainable development</t>
  </si>
  <si>
    <t>Target 16.10:     Ensure public access to information and protect fundamental freedoms, in accordance with national legislation and international agreements</t>
  </si>
  <si>
    <t>Target 17.1:       Strengthen domestic resource mobilization, including through international support to developing countries, to improve domestic capacity for tax and other revenue collection</t>
  </si>
  <si>
    <t>Target 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</si>
  <si>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Target 17.3:       Mobilize additional financial resources for developing countries from multiple sources</t>
  </si>
  <si>
    <t>Target 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</si>
  <si>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Target 17.5:       Adopt and implement investment promotion regimes for least developed countries</t>
  </si>
  <si>
    <t>Target 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</si>
  <si>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Target 17.7:       Promote the development, transfer, dissemination and diffusion of environmentally sound technologies to developing countries on favourable terms, including on concessional and preferential terms, as mutually agreed</t>
  </si>
  <si>
    <t>Target 17.8:       Fully operationalize the technology bank and science, technology and innovation capacity-building mechanism for least developed countries by 2017 and enhance the use of enabling technology, in particular information and communications technology</t>
  </si>
  <si>
    <t>Target 17.9:       Enhance international support for implementing effective and targeted capacity-building in developing countries to support national plans to implement all the Sustainable Development Goals, including through North-South, South-South and triangular cooperation</t>
  </si>
  <si>
    <t>Target 17.10:     Promote a universal, rules-based, open, non‑discriminatory and equitable multilateral trading system under the World Trade Organization, including through the conclusion of negotiations under its Doha Development Agenda</t>
  </si>
  <si>
    <t>Target 17.11:     Significantly increase the exports of developing countries, in particular with a view to doubling the least developed countries’ share of global exports by 2020</t>
  </si>
  <si>
    <t>Target 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</si>
  <si>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Target 17.13:     Enhance global macroeconomic stability, including through policy coordination and policy coherence</t>
  </si>
  <si>
    <t>Target 17.14:     Enhance policy coherence for sustainable development</t>
  </si>
  <si>
    <t>Target 17.15:     Respect each country’s policy space and leadership to establish and implement policies for poverty eradication and sustainable development</t>
  </si>
  <si>
    <t>Target 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</si>
  <si>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Target 17.17:     Encourage and promote effective public, public-private and civil society partnerships, building on the experience and resourcing strategies of partnerships</t>
  </si>
  <si>
    <t>Target 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</si>
  <si>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Target 17.19:     By 2030, build on existing initiatives to develop measurements of progress on sustainable development that complement gross domestic product, and support statistical capacity-building in developing countries</t>
  </si>
  <si>
    <t>Conclusio</t>
  </si>
  <si>
    <t>The SDG’s with their targets provide comprehensive goals for worldwide developments. Indicators are linked to the targets also. In order to link the SDG’s to the achievements of your company, to the new EU- Taxonomy (which will be in place from beginning from 01.01.2022) or Disclosure Regulations, contact us.</t>
  </si>
  <si>
    <t>Toward SDGs/UN  from JWT_Project</t>
  </si>
  <si>
    <t>5y</t>
  </si>
  <si>
    <t>10y</t>
  </si>
  <si>
    <t>20y</t>
  </si>
  <si>
    <t>A</t>
  </si>
  <si>
    <t xml:space="preserve"> PCRR in IT</t>
  </si>
  <si>
    <t>Investment, 30/21</t>
  </si>
  <si>
    <t>ROI, Rx</t>
  </si>
  <si>
    <t>B</t>
  </si>
  <si>
    <t xml:space="preserve"> Investor in World</t>
  </si>
  <si>
    <t>Sale and Rent/Lease BACK, SRB</t>
  </si>
  <si>
    <t>C</t>
  </si>
  <si>
    <t xml:space="preserve"> SPV/JV in ES (ex.)</t>
  </si>
  <si>
    <t>NB - Sentence NO-Tax</t>
  </si>
  <si>
    <t xml:space="preserve"> f JWT / MBGC (1M)</t>
  </si>
  <si>
    <t>ROE 30/21</t>
  </si>
  <si>
    <t xml:space="preserve"> K€ CapEx</t>
  </si>
  <si>
    <t>EXLUSIVE GREEN RIGHTS in ES, FR, DE, GB, IT and RU, IN, CN</t>
  </si>
  <si>
    <t>ROE SRB</t>
  </si>
  <si>
    <t xml:space="preserve"> f/y</t>
  </si>
  <si>
    <t>EU Valuation</t>
  </si>
  <si>
    <t xml:space="preserve"> y</t>
  </si>
  <si>
    <t>A - Pcrr JWTeam SRLS (or its Partner)</t>
  </si>
  <si>
    <t xml:space="preserve"> Sh SRB</t>
  </si>
  <si>
    <t>B - Investor Renter/Lessor (or its Partner)</t>
  </si>
  <si>
    <t xml:space="preserve"> Sh 30/21 Invest</t>
  </si>
  <si>
    <t>C - SPV Rentee/Lessee (100% A or its Partner)</t>
  </si>
  <si>
    <t xml:space="preserve"> Sh ROE</t>
  </si>
  <si>
    <t>0y</t>
  </si>
  <si>
    <t>A sell RIGHT to B, K€</t>
  </si>
  <si>
    <t>B Rent/Lease to C, K€/y</t>
  </si>
  <si>
    <t>A develop C with BP (by agree/preemptions to B), K€</t>
  </si>
  <si>
    <t>C honors rent/lease with B, cap+int and redeems, K€/y</t>
  </si>
  <si>
    <t>B built: cap+int, co-share in C, presence in land</t>
  </si>
  <si>
    <t>NB: A and B can negotiate and make JV in C, see (Open 30/21)</t>
  </si>
  <si>
    <t>MBGC - WOS (10 KW, 50 m3)</t>
  </si>
  <si>
    <t>Basin PE (People Eq.)</t>
  </si>
  <si>
    <t>K€/y</t>
  </si>
  <si>
    <t>Unit People</t>
  </si>
  <si>
    <t>Wealth produced</t>
  </si>
  <si>
    <t>KW</t>
  </si>
  <si>
    <t>Electric energy</t>
  </si>
  <si>
    <t>h/y</t>
  </si>
  <si>
    <t>Thermal energy</t>
  </si>
  <si>
    <t>€/Kwhe</t>
  </si>
  <si>
    <t>€/Kwhe - LV</t>
  </si>
  <si>
    <t>€/KWht</t>
  </si>
  <si>
    <t>Costs avoided</t>
  </si>
  <si>
    <t>Electrical efficiency</t>
  </si>
  <si>
    <t>Reclamation of organic waste products</t>
  </si>
  <si>
    <t>€/y OpEx PE - waste</t>
  </si>
  <si>
    <t>Reclamation for organic results from wet OFMSW</t>
  </si>
  <si>
    <t>€/y OpEx PE - OFMSW</t>
  </si>
  <si>
    <t>Reclamation for organic results from mowing</t>
  </si>
  <si>
    <t>€/y OpEx PE - mowing</t>
  </si>
  <si>
    <t>y Depreciation - WOS</t>
  </si>
  <si>
    <t>TOT</t>
  </si>
  <si>
    <t>Value created for 500 PE</t>
  </si>
  <si>
    <t>FULL Value / Price</t>
  </si>
  <si>
    <t>Value for each PE</t>
  </si>
  <si>
    <t>f EBITDA</t>
  </si>
  <si>
    <t>Market value</t>
  </si>
  <si>
    <t>f IP</t>
  </si>
  <si>
    <t>EBITDA value</t>
  </si>
  <si>
    <t>%y</t>
  </si>
  <si>
    <t>IP value</t>
  </si>
  <si>
    <t>NB - the following PLUSes have not yet been calculated:</t>
  </si>
  <si>
    <t>•Benefits others business (agronomic, livestock, food manufacturing)</t>
  </si>
  <si>
    <t>•Benefits from valorisation of CO2</t>
  </si>
  <si>
    <t>•Benefits from valorisation of NPK (liquid fertilizers)</t>
  </si>
  <si>
    <t>•Benefits Environmental, no greenhouse effect for 350 t/y of CO2</t>
  </si>
  <si>
    <t>•Benefits from tax relief (Eco Bonus)</t>
  </si>
  <si>
    <t xml:space="preserve"> EU/NFT-NEW</t>
  </si>
  <si>
    <t>AvgAll</t>
  </si>
  <si>
    <t>P250</t>
  </si>
  <si>
    <t>Pub</t>
  </si>
  <si>
    <t>IT/Country</t>
  </si>
  <si>
    <t>Country/IT</t>
  </si>
  <si>
    <t>Avg/250P</t>
  </si>
  <si>
    <t>Avg/250</t>
  </si>
  <si>
    <t>Avg/100</t>
  </si>
  <si>
    <t>Avg/15</t>
  </si>
  <si>
    <t>Avg/Pub</t>
  </si>
  <si>
    <t>SRB(1M)</t>
  </si>
  <si>
    <t>P(M)</t>
  </si>
  <si>
    <t>Go(M€)</t>
  </si>
  <si>
    <t>Start(M€)</t>
  </si>
  <si>
    <t>f(EU,IT,M€)</t>
  </si>
  <si>
    <t>Italia</t>
  </si>
  <si>
    <t>f(Start)</t>
  </si>
  <si>
    <t>Germania</t>
  </si>
  <si>
    <t>f(%-State)</t>
  </si>
  <si>
    <t>France</t>
  </si>
  <si>
    <t>Gran Bretagna</t>
  </si>
  <si>
    <t>Spagna</t>
  </si>
  <si>
    <t>Cina</t>
  </si>
  <si>
    <t>India</t>
  </si>
  <si>
    <t>Russia</t>
  </si>
  <si>
    <t>USA</t>
  </si>
  <si>
    <t>StdDev</t>
  </si>
  <si>
    <t>Average</t>
  </si>
  <si>
    <t>People</t>
  </si>
  <si>
    <t>Afghanistan</t>
  </si>
  <si>
    <t>Albania</t>
  </si>
  <si>
    <t>Algeria</t>
  </si>
  <si>
    <t>Andorra</t>
  </si>
  <si>
    <t>Angola</t>
  </si>
  <si>
    <t>AntiguaeBarbuda</t>
  </si>
  <si>
    <t>ArabiaSaudita</t>
  </si>
  <si>
    <t>Argentina</t>
  </si>
  <si>
    <t>Armenia</t>
  </si>
  <si>
    <t>Australia</t>
  </si>
  <si>
    <t>Austria</t>
  </si>
  <si>
    <t>Azerbaigian</t>
  </si>
  <si>
    <t>Bahamas</t>
  </si>
  <si>
    <t>Bahrain</t>
  </si>
  <si>
    <t>Bangladesh</t>
  </si>
  <si>
    <t>Barbados</t>
  </si>
  <si>
    <t>Belgio</t>
  </si>
  <si>
    <t>Belize</t>
  </si>
  <si>
    <t>Benin</t>
  </si>
  <si>
    <t>Bhutan</t>
  </si>
  <si>
    <t>Bielorussia</t>
  </si>
  <si>
    <t>Bolivia</t>
  </si>
  <si>
    <t>Bosnia-Erzegovina</t>
  </si>
  <si>
    <t>Botswana</t>
  </si>
  <si>
    <t>Brasile</t>
  </si>
  <si>
    <t>Brunei</t>
  </si>
  <si>
    <t>Bulgaria</t>
  </si>
  <si>
    <t>BurkinaFaso</t>
  </si>
  <si>
    <t>Burundi</t>
  </si>
  <si>
    <t>Cacaonica</t>
  </si>
  <si>
    <t>Cambogia</t>
  </si>
  <si>
    <t>Camerun</t>
  </si>
  <si>
    <t>Canada</t>
  </si>
  <si>
    <t>CapoVerde</t>
  </si>
  <si>
    <t>CappelloPanama</t>
  </si>
  <si>
    <t>Ciad</t>
  </si>
  <si>
    <t>Cile</t>
  </si>
  <si>
    <t>Cipro</t>
  </si>
  <si>
    <t>Colombia</t>
  </si>
  <si>
    <t>Congo</t>
  </si>
  <si>
    <t>Corea</t>
  </si>
  <si>
    <t>Costad'Avorio</t>
  </si>
  <si>
    <t>CostaRica</t>
  </si>
  <si>
    <t>Croazia</t>
  </si>
  <si>
    <t>Cuba</t>
  </si>
  <si>
    <t>Danimarca</t>
  </si>
  <si>
    <t>Dominicana</t>
  </si>
  <si>
    <t>Ecuador</t>
  </si>
  <si>
    <t>Egitto</t>
  </si>
  <si>
    <t>Emirati</t>
  </si>
  <si>
    <t>Eritrea</t>
  </si>
  <si>
    <t>Estonia</t>
  </si>
  <si>
    <t>Etiopia</t>
  </si>
  <si>
    <t>Fiji</t>
  </si>
  <si>
    <t>Filippine</t>
  </si>
  <si>
    <t>Finlandia</t>
  </si>
  <si>
    <t>Gabon</t>
  </si>
  <si>
    <t>Gambia</t>
  </si>
  <si>
    <t>Georgia</t>
  </si>
  <si>
    <t>Ghana</t>
  </si>
  <si>
    <t>Giamaica</t>
  </si>
  <si>
    <t>Giappone</t>
  </si>
  <si>
    <t>Gibuti</t>
  </si>
  <si>
    <t>Giordania</t>
  </si>
  <si>
    <t>GranBretagna</t>
  </si>
  <si>
    <t>Grecia</t>
  </si>
  <si>
    <t>Grenada</t>
  </si>
  <si>
    <t>Guatemala</t>
  </si>
  <si>
    <t>Guinea</t>
  </si>
  <si>
    <t>GuineaEquatoriale</t>
  </si>
  <si>
    <t>Guinea-Bissau</t>
  </si>
  <si>
    <t>Haiti</t>
  </si>
  <si>
    <t>Honduras</t>
  </si>
  <si>
    <t>HongKong</t>
  </si>
  <si>
    <t>Indonesia</t>
  </si>
  <si>
    <t>Iran</t>
  </si>
  <si>
    <t>Iraq</t>
  </si>
  <si>
    <t>Irlandese</t>
  </si>
  <si>
    <t>Islanda</t>
  </si>
  <si>
    <t>Israele</t>
  </si>
  <si>
    <t>Kazakistan</t>
  </si>
  <si>
    <t>Kenya</t>
  </si>
  <si>
    <t>Kirghizistan</t>
  </si>
  <si>
    <t>Kosovo</t>
  </si>
  <si>
    <t>Kuwait</t>
  </si>
  <si>
    <t>Laos</t>
  </si>
  <si>
    <t>Lesoto</t>
  </si>
  <si>
    <t>Lettone</t>
  </si>
  <si>
    <t>Libano</t>
  </si>
  <si>
    <t>Liberia</t>
  </si>
  <si>
    <t>Libia</t>
  </si>
  <si>
    <t>Lituania</t>
  </si>
  <si>
    <t>Lussemburgo</t>
  </si>
  <si>
    <t>Macedonia</t>
  </si>
  <si>
    <t>Madagascar</t>
  </si>
  <si>
    <t>Malawi</t>
  </si>
  <si>
    <t>Maldive</t>
  </si>
  <si>
    <t>Malesia</t>
  </si>
  <si>
    <t>Mali</t>
  </si>
  <si>
    <t>Malta</t>
  </si>
  <si>
    <t>Marocco</t>
  </si>
  <si>
    <t>Mauritania</t>
  </si>
  <si>
    <t>Mauritius</t>
  </si>
  <si>
    <t>Messico</t>
  </si>
  <si>
    <t>Moldova</t>
  </si>
  <si>
    <t>Mongolia</t>
  </si>
  <si>
    <t>Montenegro</t>
  </si>
  <si>
    <t>Mozambico</t>
  </si>
  <si>
    <t>Myanmar</t>
  </si>
  <si>
    <t>Namibia</t>
  </si>
  <si>
    <t>Neozelandese</t>
  </si>
  <si>
    <t>Nepal</t>
  </si>
  <si>
    <t>Niger</t>
  </si>
  <si>
    <t>Nigeria</t>
  </si>
  <si>
    <t>Norvegia</t>
  </si>
  <si>
    <t>Olanda</t>
  </si>
  <si>
    <t>Oman</t>
  </si>
  <si>
    <t>Pakistan</t>
  </si>
  <si>
    <t>Palestina</t>
  </si>
  <si>
    <t>Paraguay</t>
  </si>
  <si>
    <t>Perù</t>
  </si>
  <si>
    <t>Polonia</t>
  </si>
  <si>
    <t>Portogallo</t>
  </si>
  <si>
    <t>Qatar</t>
  </si>
  <si>
    <t>RepubblicaCeca</t>
  </si>
  <si>
    <t>RepubblicaCentrafricana</t>
  </si>
  <si>
    <t>Romania</t>
  </si>
  <si>
    <t>Ruanda</t>
  </si>
  <si>
    <t>Salvador</t>
  </si>
  <si>
    <t>Samoa</t>
  </si>
  <si>
    <t>Senegal</t>
  </si>
  <si>
    <t>Serbia</t>
  </si>
  <si>
    <t>Seychelles</t>
  </si>
  <si>
    <t>SierraLeone</t>
  </si>
  <si>
    <t>Singapore</t>
  </si>
  <si>
    <t>Siria</t>
  </si>
  <si>
    <t>Slovacchia</t>
  </si>
  <si>
    <t>Somalia</t>
  </si>
  <si>
    <t>SriLanka</t>
  </si>
  <si>
    <t>Sudafrica</t>
  </si>
  <si>
    <t>Sudan</t>
  </si>
  <si>
    <t>Svezia</t>
  </si>
  <si>
    <t>Svizzera</t>
  </si>
  <si>
    <t>Tagikistan</t>
  </si>
  <si>
    <t>Taiwan</t>
  </si>
  <si>
    <t>Tanzania</t>
  </si>
  <si>
    <t>Thailandia</t>
  </si>
  <si>
    <t>TimorOrientale</t>
  </si>
  <si>
    <t>Togo</t>
  </si>
  <si>
    <t>Tonga</t>
  </si>
  <si>
    <t>TrinidadeTobago</t>
  </si>
  <si>
    <t>Tunisia</t>
  </si>
  <si>
    <t>Turkmenistan</t>
  </si>
  <si>
    <t>Ucraina</t>
  </si>
  <si>
    <t>Uganda</t>
  </si>
  <si>
    <t>Ungheria</t>
  </si>
  <si>
    <t>Uruguay</t>
  </si>
  <si>
    <t>Uzbekistan</t>
  </si>
  <si>
    <t>Vanuatu</t>
  </si>
  <si>
    <t>Venezuela</t>
  </si>
  <si>
    <t>15</t>
  </si>
  <si>
    <t>Vietnam</t>
  </si>
  <si>
    <t>Yemen</t>
  </si>
  <si>
    <t>Zambia</t>
  </si>
  <si>
    <t>Zimbabwe</t>
  </si>
</sst>
</file>

<file path=xl/styles.xml><?xml version="1.0" encoding="utf-8"?>
<styleSheet xmlns="http://schemas.openxmlformats.org/spreadsheetml/2006/main">
  <numFmts count="2">
    <numFmt numFmtId="164" formatCode="0.0000"/>
    <numFmt numFmtId="165" formatCode="0.000"/>
  </numFmts>
  <fonts count="25">
    <font>
      <sz val="10"/>
      <name val="Arial"/>
      <family val="2"/>
    </font>
    <font>
      <sz val="10"/>
      <name val="Arial"/>
      <family val="2"/>
      <charset val="1"/>
    </font>
    <font>
      <b/>
      <sz val="10"/>
      <name val="Arial"/>
      <family val="2"/>
      <charset val="1"/>
    </font>
    <font>
      <sz val="10"/>
      <color indexed="12"/>
      <name val="Arial"/>
      <family val="2"/>
      <charset val="1"/>
    </font>
    <font>
      <b/>
      <sz val="10"/>
      <color indexed="12"/>
      <name val="Arial"/>
      <family val="2"/>
      <charset val="1"/>
    </font>
    <font>
      <b/>
      <sz val="8"/>
      <color indexed="8"/>
      <name val="Tahoma"/>
      <family val="2"/>
      <charset val="1"/>
    </font>
    <font>
      <sz val="8"/>
      <color indexed="8"/>
      <name val="Tahoma"/>
      <family val="2"/>
      <charset val="1"/>
    </font>
    <font>
      <b/>
      <sz val="10"/>
      <color indexed="10"/>
      <name val="Arial"/>
      <family val="2"/>
      <charset val="1"/>
    </font>
    <font>
      <sz val="12"/>
      <name val="Times New Roman"/>
      <family val="1"/>
      <charset val="1"/>
    </font>
    <font>
      <u/>
      <sz val="10"/>
      <color indexed="12"/>
      <name val="Arial"/>
      <family val="2"/>
      <charset val="1"/>
    </font>
    <font>
      <b/>
      <sz val="18"/>
      <name val="Arial"/>
      <family val="2"/>
      <charset val="1"/>
    </font>
    <font>
      <b/>
      <sz val="18"/>
      <color indexed="10"/>
      <name val="Arial"/>
      <family val="2"/>
      <charset val="1"/>
    </font>
    <font>
      <b/>
      <u/>
      <sz val="12"/>
      <color indexed="12"/>
      <name val="Arial"/>
      <family val="2"/>
      <charset val="1"/>
    </font>
    <font>
      <b/>
      <sz val="10"/>
      <color indexed="57"/>
      <name val="Arial"/>
      <family val="2"/>
      <charset val="1"/>
    </font>
    <font>
      <u/>
      <sz val="8"/>
      <color indexed="12"/>
      <name val="Arial"/>
      <family val="2"/>
      <charset val="1"/>
    </font>
    <font>
      <b/>
      <sz val="8"/>
      <name val="Arial"/>
      <family val="2"/>
      <charset val="1"/>
    </font>
    <font>
      <sz val="9"/>
      <name val="Arial"/>
      <family val="2"/>
      <charset val="1"/>
    </font>
    <font>
      <sz val="10"/>
      <color indexed="10"/>
      <name val="Arial"/>
      <family val="2"/>
      <charset val="1"/>
    </font>
    <font>
      <sz val="8"/>
      <name val="Arial"/>
      <family val="2"/>
      <charset val="1"/>
    </font>
    <font>
      <sz val="10"/>
      <color indexed="8"/>
      <name val="Arial"/>
      <family val="2"/>
      <charset val="1"/>
    </font>
    <font>
      <sz val="10"/>
      <color indexed="53"/>
      <name val="Arial"/>
      <family val="2"/>
      <charset val="1"/>
    </font>
    <font>
      <b/>
      <sz val="10"/>
      <color indexed="30"/>
      <name val="Arial"/>
      <family val="2"/>
      <charset val="1"/>
    </font>
    <font>
      <sz val="10"/>
      <color indexed="11"/>
      <name val="Arial"/>
      <family val="2"/>
      <charset val="1"/>
    </font>
    <font>
      <sz val="10"/>
      <color indexed="49"/>
      <name val="Arial"/>
      <family val="2"/>
      <charset val="1"/>
    </font>
    <font>
      <sz val="10"/>
      <color indexed="30"/>
      <name val="Arial"/>
      <family val="2"/>
      <charset val="1"/>
    </font>
  </fonts>
  <fills count="2">
    <fill>
      <patternFill patternType="none"/>
    </fill>
    <fill>
      <patternFill patternType="gray125"/>
    </fill>
  </fills>
  <borders count="39">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medium">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s>
  <cellStyleXfs count="4">
    <xf numFmtId="0" fontId="0" fillId="0" borderId="0"/>
    <xf numFmtId="0" fontId="9" fillId="0" borderId="0"/>
    <xf numFmtId="0" fontId="1" fillId="0" borderId="0"/>
    <xf numFmtId="0" fontId="1" fillId="0" borderId="0"/>
  </cellStyleXfs>
  <cellXfs count="268">
    <xf numFmtId="0" fontId="0" fillId="0" borderId="0" xfId="0"/>
    <xf numFmtId="0" fontId="1" fillId="0" borderId="0" xfId="2"/>
    <xf numFmtId="164" fontId="1" fillId="0" borderId="0" xfId="2" applyNumberFormat="1"/>
    <xf numFmtId="0" fontId="1" fillId="0" borderId="1" xfId="2" applyBorder="1"/>
    <xf numFmtId="0" fontId="1" fillId="0" borderId="2" xfId="2" applyFont="1" applyBorder="1"/>
    <xf numFmtId="2" fontId="1" fillId="0" borderId="1" xfId="2" applyNumberFormat="1" applyFont="1" applyBorder="1" applyAlignment="1">
      <alignment horizontal="left"/>
    </xf>
    <xf numFmtId="0" fontId="1" fillId="0" borderId="2" xfId="2" applyBorder="1" applyAlignment="1">
      <alignment horizontal="left"/>
    </xf>
    <xf numFmtId="164" fontId="1" fillId="0" borderId="2" xfId="2" applyNumberFormat="1" applyBorder="1" applyAlignment="1">
      <alignment horizontal="left"/>
    </xf>
    <xf numFmtId="0" fontId="2" fillId="0" borderId="2" xfId="2" applyFont="1" applyBorder="1" applyAlignment="1">
      <alignment horizontal="center"/>
    </xf>
    <xf numFmtId="0" fontId="1" fillId="0" borderId="2" xfId="2" applyBorder="1" applyAlignment="1">
      <alignment horizontal="right"/>
    </xf>
    <xf numFmtId="164" fontId="1" fillId="0" borderId="3" xfId="2" applyNumberFormat="1" applyBorder="1" applyAlignment="1">
      <alignment horizontal="left"/>
    </xf>
    <xf numFmtId="2" fontId="1" fillId="0" borderId="0" xfId="2" applyNumberFormat="1"/>
    <xf numFmtId="0" fontId="1" fillId="0" borderId="4" xfId="2" applyBorder="1"/>
    <xf numFmtId="0" fontId="2" fillId="0" borderId="0" xfId="2" applyFont="1" applyBorder="1"/>
    <xf numFmtId="0" fontId="1" fillId="0" borderId="0" xfId="2" applyBorder="1"/>
    <xf numFmtId="0" fontId="2" fillId="0" borderId="1" xfId="2" applyFont="1" applyBorder="1" applyAlignment="1">
      <alignment horizontal="left"/>
    </xf>
    <xf numFmtId="0" fontId="1" fillId="0" borderId="1" xfId="2" applyFont="1" applyBorder="1" applyAlignment="1">
      <alignment horizontal="right"/>
    </xf>
    <xf numFmtId="164" fontId="1" fillId="0" borderId="3" xfId="2" applyNumberFormat="1" applyBorder="1" applyAlignment="1">
      <alignment horizontal="right"/>
    </xf>
    <xf numFmtId="0" fontId="1" fillId="0" borderId="0" xfId="2" applyBorder="1" applyAlignment="1">
      <alignment horizontal="left"/>
    </xf>
    <xf numFmtId="0" fontId="2" fillId="0" borderId="1" xfId="2" applyFont="1" applyBorder="1" applyAlignment="1"/>
    <xf numFmtId="0" fontId="1" fillId="0" borderId="4" xfId="2" applyBorder="1" applyAlignment="1">
      <alignment horizontal="right"/>
    </xf>
    <xf numFmtId="165" fontId="1" fillId="0" borderId="5" xfId="2" applyNumberFormat="1" applyFont="1" applyBorder="1" applyAlignment="1">
      <alignment horizontal="right"/>
    </xf>
    <xf numFmtId="165" fontId="1" fillId="0" borderId="6" xfId="2" applyNumberFormat="1" applyFont="1" applyBorder="1" applyAlignment="1">
      <alignment horizontal="right"/>
    </xf>
    <xf numFmtId="164" fontId="1" fillId="0" borderId="7" xfId="2" applyNumberFormat="1" applyFont="1" applyBorder="1" applyAlignment="1">
      <alignment horizontal="right"/>
    </xf>
    <xf numFmtId="165" fontId="3" fillId="0" borderId="1" xfId="2" applyNumberFormat="1" applyFont="1" applyBorder="1"/>
    <xf numFmtId="0" fontId="1" fillId="0" borderId="3" xfId="2" applyFont="1" applyBorder="1"/>
    <xf numFmtId="164" fontId="1" fillId="0" borderId="8" xfId="2" applyNumberFormat="1" applyBorder="1"/>
    <xf numFmtId="0" fontId="1" fillId="0" borderId="9" xfId="2" applyBorder="1"/>
    <xf numFmtId="0" fontId="1" fillId="0" borderId="10" xfId="2" applyBorder="1"/>
    <xf numFmtId="164" fontId="1" fillId="0" borderId="11" xfId="2" applyNumberFormat="1" applyBorder="1"/>
    <xf numFmtId="2" fontId="1" fillId="0" borderId="0" xfId="2" applyNumberFormat="1" applyFont="1" applyAlignment="1">
      <alignment horizontal="right"/>
    </xf>
    <xf numFmtId="165" fontId="3" fillId="0" borderId="4" xfId="2" applyNumberFormat="1" applyFont="1" applyBorder="1"/>
    <xf numFmtId="0" fontId="1" fillId="0" borderId="8" xfId="2" applyFont="1" applyBorder="1"/>
    <xf numFmtId="165" fontId="1" fillId="0" borderId="1" xfId="2" applyNumberFormat="1" applyBorder="1" applyAlignment="1">
      <alignment horizontal="right"/>
    </xf>
    <xf numFmtId="165" fontId="1" fillId="0" borderId="2" xfId="2" applyNumberFormat="1" applyBorder="1" applyAlignment="1">
      <alignment horizontal="right"/>
    </xf>
    <xf numFmtId="164" fontId="1" fillId="0" borderId="2" xfId="2" applyNumberFormat="1" applyBorder="1" applyAlignment="1">
      <alignment horizontal="right"/>
    </xf>
    <xf numFmtId="0" fontId="1" fillId="0" borderId="12" xfId="2" applyFont="1" applyBorder="1" applyAlignment="1">
      <alignment horizontal="right"/>
    </xf>
    <xf numFmtId="0" fontId="1" fillId="0" borderId="0" xfId="2" applyAlignment="1">
      <alignment horizontal="right"/>
    </xf>
    <xf numFmtId="165" fontId="1" fillId="0" borderId="4" xfId="2" applyNumberFormat="1" applyBorder="1"/>
    <xf numFmtId="165" fontId="1" fillId="0" borderId="4" xfId="2" applyNumberFormat="1" applyBorder="1" applyAlignment="1">
      <alignment horizontal="right"/>
    </xf>
    <xf numFmtId="165" fontId="1" fillId="0" borderId="0" xfId="2" applyNumberFormat="1" applyBorder="1" applyAlignment="1">
      <alignment horizontal="right"/>
    </xf>
    <xf numFmtId="164" fontId="1" fillId="0" borderId="0" xfId="2" applyNumberFormat="1" applyBorder="1" applyAlignment="1">
      <alignment horizontal="right"/>
    </xf>
    <xf numFmtId="164" fontId="1" fillId="0" borderId="8" xfId="2" applyNumberFormat="1" applyBorder="1" applyAlignment="1">
      <alignment horizontal="right"/>
    </xf>
    <xf numFmtId="0" fontId="1" fillId="0" borderId="13" xfId="2" applyFont="1" applyBorder="1" applyAlignment="1">
      <alignment horizontal="right"/>
    </xf>
    <xf numFmtId="0" fontId="1" fillId="0" borderId="0" xfId="2" applyFont="1" applyAlignment="1">
      <alignment horizontal="left"/>
    </xf>
    <xf numFmtId="0" fontId="1" fillId="0" borderId="5" xfId="2" applyFont="1" applyBorder="1" applyAlignment="1">
      <alignment horizontal="right"/>
    </xf>
    <xf numFmtId="164" fontId="1" fillId="0" borderId="6" xfId="2" applyNumberFormat="1" applyBorder="1" applyAlignment="1">
      <alignment horizontal="right"/>
    </xf>
    <xf numFmtId="0" fontId="1" fillId="0" borderId="14" xfId="2" applyFont="1" applyBorder="1" applyAlignment="1">
      <alignment horizontal="right"/>
    </xf>
    <xf numFmtId="4" fontId="1" fillId="0" borderId="0" xfId="2" applyNumberFormat="1" applyAlignment="1">
      <alignment horizontal="right"/>
    </xf>
    <xf numFmtId="165" fontId="4" fillId="0" borderId="4" xfId="2" applyNumberFormat="1" applyFont="1" applyBorder="1"/>
    <xf numFmtId="0" fontId="2" fillId="0" borderId="8" xfId="2" applyFont="1" applyBorder="1"/>
    <xf numFmtId="0" fontId="1" fillId="0" borderId="9" xfId="2" applyBorder="1" applyAlignment="1">
      <alignment horizontal="right"/>
    </xf>
    <xf numFmtId="165" fontId="1" fillId="0" borderId="10" xfId="2" applyNumberFormat="1" applyBorder="1" applyAlignment="1">
      <alignment horizontal="right"/>
    </xf>
    <xf numFmtId="164" fontId="1" fillId="0" borderId="9" xfId="2" applyNumberFormat="1" applyFill="1" applyBorder="1" applyAlignment="1">
      <alignment horizontal="right"/>
    </xf>
    <xf numFmtId="164" fontId="1" fillId="0" borderId="11" xfId="2" applyNumberFormat="1" applyBorder="1" applyAlignment="1">
      <alignment horizontal="right"/>
    </xf>
    <xf numFmtId="165" fontId="2" fillId="0" borderId="6" xfId="2" applyNumberFormat="1" applyFont="1" applyBorder="1" applyAlignment="1">
      <alignment horizontal="right"/>
    </xf>
    <xf numFmtId="164" fontId="2" fillId="0" borderId="5" xfId="2" applyNumberFormat="1" applyFont="1" applyBorder="1" applyAlignment="1">
      <alignment horizontal="right"/>
    </xf>
    <xf numFmtId="164" fontId="2" fillId="0" borderId="7" xfId="2" applyNumberFormat="1" applyFont="1" applyBorder="1" applyAlignment="1">
      <alignment horizontal="right"/>
    </xf>
    <xf numFmtId="165" fontId="1" fillId="0" borderId="9" xfId="2" applyNumberFormat="1" applyBorder="1" applyAlignment="1">
      <alignment horizontal="right"/>
    </xf>
    <xf numFmtId="165" fontId="2" fillId="0" borderId="10" xfId="2" applyNumberFormat="1" applyFont="1" applyBorder="1" applyAlignment="1">
      <alignment horizontal="right"/>
    </xf>
    <xf numFmtId="164" fontId="2" fillId="0" borderId="9" xfId="2" applyNumberFormat="1" applyFont="1" applyBorder="1" applyAlignment="1">
      <alignment horizontal="right"/>
    </xf>
    <xf numFmtId="164" fontId="2" fillId="0" borderId="11" xfId="2" applyNumberFormat="1" applyFont="1" applyBorder="1" applyAlignment="1">
      <alignment horizontal="right"/>
    </xf>
    <xf numFmtId="0" fontId="1" fillId="0" borderId="6" xfId="2" applyBorder="1" applyAlignment="1">
      <alignment horizontal="right"/>
    </xf>
    <xf numFmtId="165" fontId="1" fillId="0" borderId="6" xfId="2" applyNumberFormat="1" applyBorder="1" applyAlignment="1">
      <alignment horizontal="left"/>
    </xf>
    <xf numFmtId="164" fontId="1" fillId="0" borderId="6" xfId="2" applyNumberFormat="1" applyBorder="1" applyAlignment="1">
      <alignment horizontal="left"/>
    </xf>
    <xf numFmtId="0" fontId="1" fillId="0" borderId="6" xfId="2" applyBorder="1" applyAlignment="1">
      <alignment horizontal="left"/>
    </xf>
    <xf numFmtId="164" fontId="1" fillId="0" borderId="7" xfId="2" applyNumberFormat="1" applyBorder="1" applyAlignment="1">
      <alignment horizontal="left"/>
    </xf>
    <xf numFmtId="164" fontId="1" fillId="0" borderId="0" xfId="2" applyNumberFormat="1" applyBorder="1"/>
    <xf numFmtId="2" fontId="1" fillId="0" borderId="0" xfId="2" applyNumberFormat="1" applyFont="1" applyBorder="1"/>
    <xf numFmtId="165" fontId="7" fillId="0" borderId="4" xfId="2" applyNumberFormat="1" applyFont="1" applyBorder="1"/>
    <xf numFmtId="0" fontId="7" fillId="0" borderId="8" xfId="2" applyFont="1" applyBorder="1"/>
    <xf numFmtId="0" fontId="1" fillId="0" borderId="5" xfId="2" applyBorder="1"/>
    <xf numFmtId="0" fontId="1" fillId="0" borderId="7" xfId="2" applyBorder="1"/>
    <xf numFmtId="165" fontId="1" fillId="0" borderId="1" xfId="2" applyNumberFormat="1" applyBorder="1"/>
    <xf numFmtId="165" fontId="7" fillId="0" borderId="5" xfId="2" applyNumberFormat="1" applyFont="1" applyBorder="1"/>
    <xf numFmtId="0" fontId="7" fillId="0" borderId="7" xfId="2" applyFont="1" applyBorder="1"/>
    <xf numFmtId="165" fontId="1" fillId="0" borderId="0" xfId="2" applyNumberFormat="1" applyBorder="1"/>
    <xf numFmtId="0" fontId="1" fillId="0" borderId="6" xfId="2" applyBorder="1"/>
    <xf numFmtId="164" fontId="1" fillId="0" borderId="6" xfId="2" applyNumberFormat="1" applyBorder="1"/>
    <xf numFmtId="0" fontId="1" fillId="0" borderId="0" xfId="2" applyFont="1"/>
    <xf numFmtId="165" fontId="1" fillId="0" borderId="0" xfId="2" applyNumberFormat="1"/>
    <xf numFmtId="0" fontId="2" fillId="0" borderId="0" xfId="2" applyFont="1"/>
    <xf numFmtId="0" fontId="1" fillId="0" borderId="0" xfId="2" applyAlignment="1">
      <alignment wrapText="1"/>
    </xf>
    <xf numFmtId="0" fontId="9" fillId="0" borderId="15" xfId="1" applyNumberFormat="1" applyFont="1" applyFill="1" applyBorder="1" applyAlignment="1" applyProtection="1">
      <alignment wrapText="1"/>
    </xf>
    <xf numFmtId="0" fontId="9" fillId="0" borderId="16" xfId="1" applyNumberFormat="1" applyFont="1" applyFill="1" applyBorder="1" applyAlignment="1" applyProtection="1">
      <alignment wrapText="1"/>
    </xf>
    <xf numFmtId="0" fontId="10" fillId="0" borderId="16" xfId="2" applyFont="1" applyBorder="1" applyAlignment="1">
      <alignment horizontal="left" vertical="top" wrapText="1"/>
    </xf>
    <xf numFmtId="0" fontId="11" fillId="0" borderId="16" xfId="2" applyFont="1" applyBorder="1" applyAlignment="1">
      <alignment horizontal="left" vertical="top" wrapText="1"/>
    </xf>
    <xf numFmtId="0" fontId="11" fillId="0" borderId="17" xfId="2" applyFont="1" applyBorder="1" applyAlignment="1">
      <alignment horizontal="left" vertical="top" wrapText="1"/>
    </xf>
    <xf numFmtId="0" fontId="1" fillId="0" borderId="15" xfId="2" applyBorder="1" applyAlignment="1">
      <alignment wrapText="1"/>
    </xf>
    <xf numFmtId="0" fontId="10" fillId="0" borderId="16" xfId="2" applyFont="1" applyBorder="1" applyAlignment="1">
      <alignment wrapText="1"/>
    </xf>
    <xf numFmtId="0" fontId="1" fillId="0" borderId="16" xfId="2" applyBorder="1" applyAlignment="1">
      <alignment wrapText="1"/>
    </xf>
    <xf numFmtId="0" fontId="1" fillId="0" borderId="17" xfId="2" applyBorder="1" applyAlignment="1">
      <alignment wrapText="1"/>
    </xf>
    <xf numFmtId="0" fontId="12" fillId="0" borderId="18" xfId="1" applyNumberFormat="1" applyFont="1" applyFill="1" applyBorder="1" applyAlignment="1" applyProtection="1">
      <alignment horizontal="left"/>
    </xf>
    <xf numFmtId="4" fontId="1" fillId="0" borderId="9" xfId="2" applyNumberFormat="1" applyBorder="1" applyAlignment="1">
      <alignment horizontal="right"/>
    </xf>
    <xf numFmtId="4" fontId="2" fillId="0" borderId="10" xfId="2" applyNumberFormat="1" applyFont="1" applyBorder="1" applyAlignment="1">
      <alignment horizontal="right"/>
    </xf>
    <xf numFmtId="4" fontId="2" fillId="0" borderId="11" xfId="2" applyNumberFormat="1" applyFont="1" applyBorder="1" applyAlignment="1">
      <alignment horizontal="right"/>
    </xf>
    <xf numFmtId="4" fontId="1" fillId="0" borderId="12" xfId="2" applyNumberFormat="1" applyBorder="1" applyAlignment="1">
      <alignment horizontal="right"/>
    </xf>
    <xf numFmtId="4" fontId="1" fillId="0" borderId="2" xfId="2" applyNumberFormat="1" applyFont="1" applyBorder="1" applyAlignment="1">
      <alignment horizontal="right"/>
    </xf>
    <xf numFmtId="0" fontId="9" fillId="0" borderId="13" xfId="1" applyNumberFormat="1" applyFont="1" applyFill="1" applyBorder="1" applyAlignment="1" applyProtection="1">
      <alignment horizontal="right"/>
    </xf>
    <xf numFmtId="4" fontId="13" fillId="0" borderId="4" xfId="2" applyNumberFormat="1" applyFont="1" applyBorder="1" applyAlignment="1">
      <alignment horizontal="right"/>
    </xf>
    <xf numFmtId="4" fontId="13" fillId="0" borderId="0" xfId="2" applyNumberFormat="1" applyFont="1" applyBorder="1" applyAlignment="1">
      <alignment horizontal="right"/>
    </xf>
    <xf numFmtId="4" fontId="1" fillId="0" borderId="13" xfId="2" applyNumberFormat="1" applyBorder="1" applyAlignment="1">
      <alignment horizontal="right"/>
    </xf>
    <xf numFmtId="4" fontId="1" fillId="0" borderId="0" xfId="2" applyNumberFormat="1" applyFont="1" applyBorder="1" applyAlignment="1">
      <alignment horizontal="right"/>
    </xf>
    <xf numFmtId="0" fontId="14" fillId="0" borderId="14" xfId="1" applyNumberFormat="1" applyFont="1" applyFill="1" applyBorder="1" applyAlignment="1" applyProtection="1">
      <alignment horizontal="right"/>
    </xf>
    <xf numFmtId="4" fontId="1" fillId="0" borderId="5" xfId="2" applyNumberFormat="1" applyBorder="1" applyAlignment="1">
      <alignment horizontal="right"/>
    </xf>
    <xf numFmtId="4" fontId="1" fillId="0" borderId="6" xfId="2" applyNumberFormat="1" applyBorder="1" applyAlignment="1">
      <alignment horizontal="right"/>
    </xf>
    <xf numFmtId="4" fontId="1" fillId="0" borderId="7" xfId="2" applyNumberFormat="1" applyBorder="1" applyAlignment="1">
      <alignment horizontal="right"/>
    </xf>
    <xf numFmtId="4" fontId="15" fillId="0" borderId="1" xfId="2" applyNumberFormat="1" applyFont="1" applyBorder="1" applyAlignment="1">
      <alignment horizontal="right"/>
    </xf>
    <xf numFmtId="4" fontId="15" fillId="0" borderId="2" xfId="2" applyNumberFormat="1" applyFont="1" applyBorder="1" applyAlignment="1">
      <alignment horizontal="right"/>
    </xf>
    <xf numFmtId="4" fontId="15" fillId="0" borderId="3" xfId="2" applyNumberFormat="1" applyFont="1" applyBorder="1" applyAlignment="1">
      <alignment horizontal="right"/>
    </xf>
    <xf numFmtId="4" fontId="1" fillId="0" borderId="13" xfId="2" applyNumberFormat="1" applyFont="1" applyBorder="1" applyAlignment="1">
      <alignment horizontal="right"/>
    </xf>
    <xf numFmtId="4" fontId="2" fillId="0" borderId="0" xfId="2" applyNumberFormat="1" applyFont="1" applyBorder="1" applyAlignment="1">
      <alignment horizontal="right"/>
    </xf>
    <xf numFmtId="4" fontId="15" fillId="0" borderId="4" xfId="2" applyNumberFormat="1" applyFont="1" applyBorder="1" applyAlignment="1">
      <alignment horizontal="right"/>
    </xf>
    <xf numFmtId="4" fontId="15" fillId="0" borderId="0" xfId="2" applyNumberFormat="1" applyFont="1" applyBorder="1" applyAlignment="1">
      <alignment horizontal="right"/>
    </xf>
    <xf numFmtId="4" fontId="15" fillId="0" borderId="8" xfId="2" applyNumberFormat="1" applyFont="1" applyBorder="1" applyAlignment="1">
      <alignment horizontal="right"/>
    </xf>
    <xf numFmtId="0" fontId="9" fillId="0" borderId="12" xfId="1" applyNumberFormat="1" applyFont="1" applyFill="1" applyBorder="1" applyAlignment="1" applyProtection="1"/>
    <xf numFmtId="0" fontId="9" fillId="0" borderId="13" xfId="1" applyNumberFormat="1" applyFont="1" applyFill="1" applyBorder="1" applyAlignment="1" applyProtection="1"/>
    <xf numFmtId="0" fontId="9" fillId="0" borderId="14" xfId="1" applyNumberFormat="1" applyFont="1" applyFill="1" applyBorder="1" applyAlignment="1" applyProtection="1"/>
    <xf numFmtId="4" fontId="2" fillId="0" borderId="9" xfId="2" applyNumberFormat="1" applyFont="1" applyBorder="1" applyAlignment="1">
      <alignment horizontal="right"/>
    </xf>
    <xf numFmtId="4" fontId="2" fillId="0" borderId="4" xfId="2" applyNumberFormat="1" applyFont="1" applyBorder="1" applyAlignment="1">
      <alignment horizontal="right"/>
    </xf>
    <xf numFmtId="4" fontId="1" fillId="0" borderId="1" xfId="2" applyNumberFormat="1" applyBorder="1" applyAlignment="1">
      <alignment horizontal="right"/>
    </xf>
    <xf numFmtId="4" fontId="1" fillId="0" borderId="3" xfId="2" applyNumberFormat="1" applyBorder="1" applyAlignment="1">
      <alignment horizontal="right"/>
    </xf>
    <xf numFmtId="4" fontId="1" fillId="0" borderId="4" xfId="2" applyNumberFormat="1" applyBorder="1" applyAlignment="1">
      <alignment horizontal="right"/>
    </xf>
    <xf numFmtId="4" fontId="1" fillId="0" borderId="8" xfId="2" applyNumberFormat="1" applyBorder="1" applyAlignment="1">
      <alignment horizontal="right"/>
    </xf>
    <xf numFmtId="0" fontId="9" fillId="0" borderId="14" xfId="1" applyNumberFormat="1" applyFont="1" applyFill="1" applyBorder="1" applyAlignment="1" applyProtection="1">
      <alignment horizontal="right"/>
    </xf>
    <xf numFmtId="4" fontId="2" fillId="0" borderId="5" xfId="2" applyNumberFormat="1" applyFont="1" applyBorder="1" applyAlignment="1">
      <alignment horizontal="right"/>
    </xf>
    <xf numFmtId="4" fontId="1" fillId="0" borderId="14" xfId="2" applyNumberFormat="1" applyBorder="1" applyAlignment="1">
      <alignment horizontal="right"/>
    </xf>
    <xf numFmtId="4" fontId="1" fillId="0" borderId="0" xfId="2" applyNumberFormat="1"/>
    <xf numFmtId="0" fontId="2" fillId="0" borderId="19" xfId="2" applyFont="1" applyBorder="1"/>
    <xf numFmtId="4" fontId="1" fillId="0" borderId="20" xfId="2" applyNumberFormat="1" applyBorder="1"/>
    <xf numFmtId="0" fontId="1" fillId="0" borderId="20" xfId="2" applyBorder="1"/>
    <xf numFmtId="4" fontId="2" fillId="0" borderId="20" xfId="2" applyNumberFormat="1" applyFont="1" applyBorder="1"/>
    <xf numFmtId="0" fontId="2" fillId="0" borderId="21" xfId="2" applyFont="1" applyBorder="1"/>
    <xf numFmtId="0" fontId="1" fillId="0" borderId="22" xfId="2" applyBorder="1"/>
    <xf numFmtId="4" fontId="1" fillId="0" borderId="23" xfId="2" applyNumberFormat="1" applyFont="1" applyBorder="1" applyAlignment="1">
      <alignment horizontal="right"/>
    </xf>
    <xf numFmtId="0" fontId="1" fillId="0" borderId="23" xfId="2" applyBorder="1"/>
    <xf numFmtId="4" fontId="2" fillId="0" borderId="23" xfId="2" applyNumberFormat="1" applyFont="1" applyBorder="1"/>
    <xf numFmtId="0" fontId="2" fillId="0" borderId="24" xfId="2" applyFont="1" applyBorder="1"/>
    <xf numFmtId="0" fontId="1" fillId="0" borderId="22" xfId="2" applyFont="1" applyBorder="1"/>
    <xf numFmtId="4" fontId="1" fillId="0" borderId="23" xfId="2" applyNumberFormat="1" applyBorder="1"/>
    <xf numFmtId="0" fontId="1" fillId="0" borderId="24" xfId="2" applyFont="1" applyBorder="1"/>
    <xf numFmtId="0" fontId="1" fillId="0" borderId="22" xfId="2" applyFont="1" applyBorder="1" applyAlignment="1">
      <alignment horizontal="right"/>
    </xf>
    <xf numFmtId="0" fontId="1" fillId="0" borderId="0" xfId="2" applyFont="1" applyBorder="1"/>
    <xf numFmtId="0" fontId="1" fillId="0" borderId="22" xfId="2" applyBorder="1" applyAlignment="1">
      <alignment horizontal="right"/>
    </xf>
    <xf numFmtId="0" fontId="1" fillId="0" borderId="22" xfId="2" applyFont="1" applyBorder="1" applyAlignment="1">
      <alignment horizontal="left"/>
    </xf>
    <xf numFmtId="0" fontId="1" fillId="0" borderId="25" xfId="2" applyBorder="1" applyAlignment="1">
      <alignment horizontal="right"/>
    </xf>
    <xf numFmtId="4" fontId="1" fillId="0" borderId="26" xfId="2" applyNumberFormat="1" applyBorder="1"/>
    <xf numFmtId="0" fontId="1" fillId="0" borderId="9" xfId="2" applyFont="1" applyBorder="1" applyAlignment="1">
      <alignment horizontal="right"/>
    </xf>
    <xf numFmtId="4" fontId="1" fillId="0" borderId="11" xfId="2" applyNumberFormat="1" applyBorder="1" applyAlignment="1">
      <alignment horizontal="right"/>
    </xf>
    <xf numFmtId="0" fontId="1" fillId="0" borderId="19" xfId="2" applyFont="1" applyBorder="1" applyAlignment="1">
      <alignment horizontal="left"/>
    </xf>
    <xf numFmtId="4" fontId="1" fillId="0" borderId="21" xfId="2" applyNumberFormat="1" applyBorder="1"/>
    <xf numFmtId="0" fontId="1" fillId="0" borderId="27" xfId="2" applyBorder="1"/>
    <xf numFmtId="0" fontId="1" fillId="0" borderId="24" xfId="2" applyBorder="1"/>
    <xf numFmtId="0" fontId="1" fillId="0" borderId="28" xfId="2" applyBorder="1"/>
    <xf numFmtId="0" fontId="1" fillId="0" borderId="0" xfId="2" applyBorder="1" applyAlignment="1">
      <alignment horizontal="right"/>
    </xf>
    <xf numFmtId="4" fontId="1" fillId="0" borderId="24" xfId="2" applyNumberFormat="1" applyBorder="1"/>
    <xf numFmtId="0" fontId="1" fillId="0" borderId="25" xfId="2" applyFont="1" applyBorder="1" applyAlignment="1">
      <alignment horizontal="left"/>
    </xf>
    <xf numFmtId="4" fontId="1" fillId="0" borderId="29" xfId="2" applyNumberFormat="1" applyBorder="1"/>
    <xf numFmtId="0" fontId="1" fillId="0" borderId="24" xfId="2" applyFont="1" applyFill="1" applyBorder="1"/>
    <xf numFmtId="0" fontId="7" fillId="0" borderId="9" xfId="2" applyFont="1" applyBorder="1" applyAlignment="1">
      <alignment horizontal="right"/>
    </xf>
    <xf numFmtId="4" fontId="7" fillId="0" borderId="18" xfId="2" applyNumberFormat="1" applyFont="1" applyBorder="1"/>
    <xf numFmtId="0" fontId="1" fillId="0" borderId="30" xfId="2" applyBorder="1"/>
    <xf numFmtId="4" fontId="1" fillId="0" borderId="31" xfId="2" applyNumberFormat="1" applyBorder="1"/>
    <xf numFmtId="0" fontId="7" fillId="0" borderId="22" xfId="2" applyFont="1" applyBorder="1" applyAlignment="1"/>
    <xf numFmtId="0" fontId="16" fillId="0" borderId="22" xfId="2" applyFont="1" applyBorder="1" applyAlignment="1">
      <alignment horizontal="right"/>
    </xf>
    <xf numFmtId="0" fontId="16" fillId="0" borderId="32" xfId="2" applyFont="1" applyBorder="1" applyAlignment="1">
      <alignment horizontal="right"/>
    </xf>
    <xf numFmtId="4" fontId="1" fillId="0" borderId="33" xfId="2" applyNumberFormat="1" applyBorder="1"/>
    <xf numFmtId="0" fontId="1" fillId="0" borderId="33" xfId="2" applyBorder="1"/>
    <xf numFmtId="0" fontId="1" fillId="0" borderId="34" xfId="2" applyBorder="1"/>
    <xf numFmtId="0" fontId="1" fillId="0" borderId="35" xfId="2" applyBorder="1"/>
    <xf numFmtId="0" fontId="1" fillId="0" borderId="0" xfId="3" applyAlignment="1">
      <alignment horizontal="right"/>
    </xf>
    <xf numFmtId="165" fontId="17" fillId="0" borderId="0" xfId="3" applyNumberFormat="1" applyFont="1" applyAlignment="1">
      <alignment horizontal="right"/>
    </xf>
    <xf numFmtId="165" fontId="13" fillId="0" borderId="0" xfId="3" applyNumberFormat="1" applyFont="1" applyAlignment="1">
      <alignment horizontal="right"/>
    </xf>
    <xf numFmtId="165" fontId="1" fillId="0" borderId="0" xfId="3" applyNumberFormat="1" applyAlignment="1">
      <alignment horizontal="right"/>
    </xf>
    <xf numFmtId="2" fontId="1" fillId="0" borderId="0" xfId="3" applyNumberFormat="1" applyAlignment="1">
      <alignment horizontal="right"/>
    </xf>
    <xf numFmtId="1" fontId="1" fillId="0" borderId="0" xfId="3" applyNumberFormat="1" applyAlignment="1">
      <alignment horizontal="right"/>
    </xf>
    <xf numFmtId="0" fontId="1" fillId="0" borderId="0" xfId="3" applyAlignment="1">
      <alignment horizontal="left"/>
    </xf>
    <xf numFmtId="0" fontId="9" fillId="0" borderId="9" xfId="1" applyFont="1" applyBorder="1" applyAlignment="1">
      <alignment horizontal="right"/>
    </xf>
    <xf numFmtId="0" fontId="19" fillId="0" borderId="10" xfId="3" applyFont="1" applyBorder="1" applyAlignment="1">
      <alignment horizontal="right"/>
    </xf>
    <xf numFmtId="165" fontId="17" fillId="0" borderId="10" xfId="3" applyNumberFormat="1" applyFont="1" applyBorder="1" applyAlignment="1">
      <alignment horizontal="right"/>
    </xf>
    <xf numFmtId="165" fontId="13" fillId="0" borderId="18" xfId="3" applyNumberFormat="1" applyFont="1" applyBorder="1" applyAlignment="1">
      <alignment horizontal="right"/>
    </xf>
    <xf numFmtId="165" fontId="19" fillId="0" borderId="10" xfId="3" applyNumberFormat="1" applyFont="1" applyBorder="1" applyAlignment="1">
      <alignment horizontal="right"/>
    </xf>
    <xf numFmtId="2" fontId="19" fillId="0" borderId="18" xfId="3" applyNumberFormat="1" applyFont="1" applyBorder="1" applyAlignment="1">
      <alignment horizontal="right"/>
    </xf>
    <xf numFmtId="2" fontId="19" fillId="0" borderId="0" xfId="3" applyNumberFormat="1" applyFont="1" applyBorder="1" applyAlignment="1">
      <alignment horizontal="right"/>
    </xf>
    <xf numFmtId="1" fontId="19" fillId="0" borderId="9" xfId="3" applyNumberFormat="1" applyFont="1" applyBorder="1" applyAlignment="1">
      <alignment horizontal="right"/>
    </xf>
    <xf numFmtId="1" fontId="19" fillId="0" borderId="10" xfId="3" applyNumberFormat="1" applyFont="1" applyBorder="1" applyAlignment="1">
      <alignment horizontal="right"/>
    </xf>
    <xf numFmtId="2" fontId="19" fillId="0" borderId="11" xfId="3" applyNumberFormat="1" applyFont="1" applyBorder="1" applyAlignment="1">
      <alignment horizontal="right"/>
    </xf>
    <xf numFmtId="2" fontId="19" fillId="0" borderId="0" xfId="3" applyNumberFormat="1" applyFont="1" applyAlignment="1">
      <alignment horizontal="right"/>
    </xf>
    <xf numFmtId="0" fontId="20" fillId="0" borderId="0" xfId="3" applyFont="1" applyAlignment="1">
      <alignment horizontal="right"/>
    </xf>
    <xf numFmtId="0" fontId="20" fillId="0" borderId="0" xfId="3" applyFont="1" applyAlignment="1">
      <alignment horizontal="left"/>
    </xf>
    <xf numFmtId="0" fontId="19" fillId="0" borderId="0" xfId="3" applyFont="1" applyAlignment="1">
      <alignment horizontal="right"/>
    </xf>
    <xf numFmtId="0" fontId="21" fillId="0" borderId="9" xfId="3" applyFont="1" applyBorder="1" applyAlignment="1">
      <alignment horizontal="left"/>
    </xf>
    <xf numFmtId="0" fontId="21" fillId="0" borderId="10" xfId="3" applyNumberFormat="1" applyFont="1" applyBorder="1" applyAlignment="1">
      <alignment horizontal="right"/>
    </xf>
    <xf numFmtId="0" fontId="21" fillId="0" borderId="10" xfId="3" applyFont="1" applyBorder="1" applyAlignment="1">
      <alignment horizontal="right"/>
    </xf>
    <xf numFmtId="165" fontId="21" fillId="0" borderId="10" xfId="3" applyNumberFormat="1" applyFont="1" applyBorder="1" applyAlignment="1">
      <alignment horizontal="right"/>
    </xf>
    <xf numFmtId="2" fontId="21" fillId="0" borderId="18" xfId="3" applyNumberFormat="1" applyFont="1" applyBorder="1" applyAlignment="1">
      <alignment horizontal="right"/>
    </xf>
    <xf numFmtId="2" fontId="21" fillId="0" borderId="0" xfId="3" applyNumberFormat="1" applyFont="1" applyBorder="1" applyAlignment="1">
      <alignment horizontal="right"/>
    </xf>
    <xf numFmtId="1" fontId="21" fillId="0" borderId="9" xfId="3" applyNumberFormat="1" applyFont="1" applyBorder="1" applyAlignment="1">
      <alignment horizontal="right"/>
    </xf>
    <xf numFmtId="1" fontId="21" fillId="0" borderId="10" xfId="3" applyNumberFormat="1" applyFont="1" applyBorder="1" applyAlignment="1">
      <alignment horizontal="right"/>
    </xf>
    <xf numFmtId="2" fontId="21" fillId="0" borderId="11" xfId="3" applyNumberFormat="1" applyFont="1" applyBorder="1" applyAlignment="1">
      <alignment horizontal="right"/>
    </xf>
    <xf numFmtId="2" fontId="21" fillId="0" borderId="0" xfId="3" applyNumberFormat="1" applyFont="1" applyAlignment="1">
      <alignment horizontal="right"/>
    </xf>
    <xf numFmtId="0" fontId="21" fillId="0" borderId="0" xfId="3" applyFont="1" applyAlignment="1">
      <alignment horizontal="right"/>
    </xf>
    <xf numFmtId="0" fontId="2" fillId="0" borderId="1" xfId="3" applyFont="1" applyBorder="1" applyAlignment="1">
      <alignment horizontal="left"/>
    </xf>
    <xf numFmtId="0" fontId="2" fillId="0" borderId="2" xfId="3" applyFont="1" applyBorder="1" applyAlignment="1">
      <alignment horizontal="right"/>
    </xf>
    <xf numFmtId="0" fontId="2" fillId="0" borderId="2" xfId="3" applyNumberFormat="1" applyFont="1" applyBorder="1" applyAlignment="1">
      <alignment horizontal="right"/>
    </xf>
    <xf numFmtId="0" fontId="1" fillId="0" borderId="2" xfId="3" applyBorder="1" applyAlignment="1">
      <alignment horizontal="right"/>
    </xf>
    <xf numFmtId="165" fontId="17" fillId="0" borderId="2" xfId="3" applyNumberFormat="1" applyFont="1" applyBorder="1" applyAlignment="1">
      <alignment horizontal="right"/>
    </xf>
    <xf numFmtId="165" fontId="13" fillId="0" borderId="12" xfId="3" applyNumberFormat="1" applyFont="1" applyBorder="1" applyAlignment="1">
      <alignment horizontal="right"/>
    </xf>
    <xf numFmtId="165" fontId="1" fillId="0" borderId="2" xfId="3" applyNumberFormat="1" applyBorder="1" applyAlignment="1">
      <alignment horizontal="right"/>
    </xf>
    <xf numFmtId="165" fontId="22" fillId="0" borderId="2" xfId="3" applyNumberFormat="1" applyFont="1" applyBorder="1" applyAlignment="1">
      <alignment horizontal="right"/>
    </xf>
    <xf numFmtId="2" fontId="21" fillId="0" borderId="12" xfId="3" applyNumberFormat="1" applyFont="1" applyBorder="1" applyAlignment="1">
      <alignment horizontal="right"/>
    </xf>
    <xf numFmtId="1" fontId="21" fillId="0" borderId="1" xfId="3" applyNumberFormat="1" applyFont="1" applyBorder="1" applyAlignment="1">
      <alignment horizontal="right"/>
    </xf>
    <xf numFmtId="1" fontId="21" fillId="0" borderId="2" xfId="3" applyNumberFormat="1" applyFont="1" applyBorder="1" applyAlignment="1">
      <alignment horizontal="right"/>
    </xf>
    <xf numFmtId="2" fontId="21" fillId="0" borderId="3" xfId="3" applyNumberFormat="1" applyFont="1" applyBorder="1" applyAlignment="1">
      <alignment horizontal="right"/>
    </xf>
    <xf numFmtId="0" fontId="2" fillId="0" borderId="4" xfId="3" applyFont="1" applyBorder="1" applyAlignment="1">
      <alignment horizontal="left"/>
    </xf>
    <xf numFmtId="0" fontId="2" fillId="0" borderId="0" xfId="3" applyNumberFormat="1" applyFont="1" applyBorder="1" applyAlignment="1">
      <alignment horizontal="right"/>
    </xf>
    <xf numFmtId="0" fontId="1" fillId="0" borderId="0" xfId="3" applyBorder="1" applyAlignment="1">
      <alignment horizontal="right"/>
    </xf>
    <xf numFmtId="165" fontId="17" fillId="0" borderId="0" xfId="3" applyNumberFormat="1" applyFont="1" applyBorder="1" applyAlignment="1">
      <alignment horizontal="right"/>
    </xf>
    <xf numFmtId="165" fontId="13" fillId="0" borderId="13" xfId="3" applyNumberFormat="1" applyFont="1" applyBorder="1" applyAlignment="1">
      <alignment horizontal="right"/>
    </xf>
    <xf numFmtId="165" fontId="1" fillId="0" borderId="0" xfId="3" applyNumberFormat="1" applyBorder="1" applyAlignment="1">
      <alignment horizontal="right"/>
    </xf>
    <xf numFmtId="165" fontId="22" fillId="0" borderId="0" xfId="3" applyNumberFormat="1" applyFont="1" applyBorder="1" applyAlignment="1">
      <alignment horizontal="right"/>
    </xf>
    <xf numFmtId="2" fontId="21" fillId="0" borderId="13" xfId="3" applyNumberFormat="1" applyFont="1" applyBorder="1" applyAlignment="1">
      <alignment horizontal="right"/>
    </xf>
    <xf numFmtId="1" fontId="21" fillId="0" borderId="4" xfId="3" applyNumberFormat="1" applyFont="1" applyBorder="1" applyAlignment="1">
      <alignment horizontal="right"/>
    </xf>
    <xf numFmtId="1" fontId="21" fillId="0" borderId="0" xfId="3" applyNumberFormat="1" applyFont="1" applyBorder="1" applyAlignment="1">
      <alignment horizontal="right"/>
    </xf>
    <xf numFmtId="2" fontId="21" fillId="0" borderId="8" xfId="3" applyNumberFormat="1" applyFont="1" applyBorder="1" applyAlignment="1">
      <alignment horizontal="right"/>
    </xf>
    <xf numFmtId="0" fontId="2" fillId="0" borderId="5" xfId="3" applyFont="1" applyBorder="1" applyAlignment="1">
      <alignment horizontal="left"/>
    </xf>
    <xf numFmtId="0" fontId="2" fillId="0" borderId="6" xfId="3" applyNumberFormat="1" applyFont="1" applyBorder="1" applyAlignment="1">
      <alignment horizontal="right"/>
    </xf>
    <xf numFmtId="0" fontId="1" fillId="0" borderId="6" xfId="3" applyBorder="1" applyAlignment="1">
      <alignment horizontal="right"/>
    </xf>
    <xf numFmtId="165" fontId="17" fillId="0" borderId="6" xfId="3" applyNumberFormat="1" applyFont="1" applyBorder="1" applyAlignment="1">
      <alignment horizontal="right"/>
    </xf>
    <xf numFmtId="165" fontId="13" fillId="0" borderId="14" xfId="3" applyNumberFormat="1" applyFont="1" applyBorder="1" applyAlignment="1">
      <alignment horizontal="right"/>
    </xf>
    <xf numFmtId="165" fontId="1" fillId="0" borderId="6" xfId="3" applyNumberFormat="1" applyBorder="1" applyAlignment="1">
      <alignment horizontal="right"/>
    </xf>
    <xf numFmtId="165" fontId="22" fillId="0" borderId="6" xfId="3" applyNumberFormat="1" applyFont="1" applyBorder="1" applyAlignment="1">
      <alignment horizontal="right"/>
    </xf>
    <xf numFmtId="2" fontId="21" fillId="0" borderId="14" xfId="3" applyNumberFormat="1" applyFont="1" applyBorder="1" applyAlignment="1">
      <alignment horizontal="right"/>
    </xf>
    <xf numFmtId="1" fontId="21" fillId="0" borderId="5" xfId="3" applyNumberFormat="1" applyFont="1" applyBorder="1" applyAlignment="1">
      <alignment horizontal="right"/>
    </xf>
    <xf numFmtId="1" fontId="21" fillId="0" borderId="6" xfId="3" applyNumberFormat="1" applyFont="1" applyBorder="1" applyAlignment="1">
      <alignment horizontal="right"/>
    </xf>
    <xf numFmtId="2" fontId="21" fillId="0" borderId="7" xfId="3" applyNumberFormat="1" applyFont="1" applyBorder="1" applyAlignment="1">
      <alignment horizontal="right"/>
    </xf>
    <xf numFmtId="1" fontId="2" fillId="0" borderId="0" xfId="3" applyNumberFormat="1" applyFont="1" applyBorder="1" applyAlignment="1">
      <alignment horizontal="right"/>
    </xf>
    <xf numFmtId="165" fontId="23" fillId="0" borderId="0" xfId="3" applyNumberFormat="1" applyFont="1" applyBorder="1" applyAlignment="1">
      <alignment horizontal="right"/>
    </xf>
    <xf numFmtId="0" fontId="7" fillId="0" borderId="36" xfId="3" applyFont="1" applyBorder="1" applyAlignment="1">
      <alignment horizontal="right"/>
    </xf>
    <xf numFmtId="165" fontId="17" fillId="0" borderId="36" xfId="3" applyNumberFormat="1" applyFont="1" applyBorder="1" applyAlignment="1">
      <alignment horizontal="right"/>
    </xf>
    <xf numFmtId="165" fontId="13" fillId="0" borderId="36" xfId="3" applyNumberFormat="1" applyFont="1" applyBorder="1" applyAlignment="1">
      <alignment horizontal="right"/>
    </xf>
    <xf numFmtId="165" fontId="7" fillId="0" borderId="36" xfId="3" applyNumberFormat="1" applyFont="1" applyBorder="1" applyAlignment="1">
      <alignment horizontal="right"/>
    </xf>
    <xf numFmtId="2" fontId="17" fillId="0" borderId="0" xfId="3" applyNumberFormat="1" applyFont="1" applyAlignment="1">
      <alignment horizontal="right"/>
    </xf>
    <xf numFmtId="1" fontId="17" fillId="0" borderId="0" xfId="3" applyNumberFormat="1" applyFont="1" applyAlignment="1">
      <alignment horizontal="right"/>
    </xf>
    <xf numFmtId="0" fontId="17" fillId="0" borderId="0" xfId="3" applyFont="1" applyAlignment="1">
      <alignment horizontal="right"/>
    </xf>
    <xf numFmtId="0" fontId="17" fillId="0" borderId="0" xfId="3" applyFont="1" applyAlignment="1">
      <alignment horizontal="left"/>
    </xf>
    <xf numFmtId="0" fontId="7" fillId="0" borderId="37" xfId="3" applyFont="1" applyBorder="1" applyAlignment="1">
      <alignment horizontal="right"/>
    </xf>
    <xf numFmtId="165" fontId="17" fillId="0" borderId="37" xfId="3" applyNumberFormat="1" applyFont="1" applyBorder="1" applyAlignment="1">
      <alignment horizontal="right"/>
    </xf>
    <xf numFmtId="165" fontId="13" fillId="0" borderId="37" xfId="3" applyNumberFormat="1" applyFont="1" applyBorder="1" applyAlignment="1">
      <alignment horizontal="right"/>
    </xf>
    <xf numFmtId="165" fontId="7" fillId="0" borderId="37" xfId="3" applyNumberFormat="1" applyFont="1" applyBorder="1" applyAlignment="1">
      <alignment horizontal="right"/>
    </xf>
    <xf numFmtId="2" fontId="7" fillId="0" borderId="0" xfId="3" applyNumberFormat="1" applyFont="1" applyAlignment="1">
      <alignment horizontal="right"/>
    </xf>
    <xf numFmtId="1" fontId="7" fillId="0" borderId="0" xfId="3" applyNumberFormat="1" applyFont="1" applyAlignment="1">
      <alignment horizontal="right"/>
    </xf>
    <xf numFmtId="0" fontId="7" fillId="0" borderId="0" xfId="3" applyFont="1" applyAlignment="1">
      <alignment horizontal="right"/>
    </xf>
    <xf numFmtId="0" fontId="7" fillId="0" borderId="0" xfId="3" applyFont="1" applyAlignment="1">
      <alignment horizontal="left"/>
    </xf>
    <xf numFmtId="0" fontId="7" fillId="0" borderId="38" xfId="3" applyFont="1" applyBorder="1" applyAlignment="1">
      <alignment horizontal="right"/>
    </xf>
    <xf numFmtId="165" fontId="17" fillId="0" borderId="38" xfId="3" applyNumberFormat="1" applyFont="1" applyBorder="1" applyAlignment="1">
      <alignment horizontal="right"/>
    </xf>
    <xf numFmtId="165" fontId="13" fillId="0" borderId="38" xfId="3" applyNumberFormat="1" applyFont="1" applyBorder="1" applyAlignment="1">
      <alignment horizontal="right"/>
    </xf>
    <xf numFmtId="165" fontId="7" fillId="0" borderId="38" xfId="3" applyNumberFormat="1" applyFont="1" applyBorder="1" applyAlignment="1">
      <alignment horizontal="right"/>
    </xf>
    <xf numFmtId="0" fontId="3" fillId="0" borderId="0" xfId="3" applyFont="1" applyAlignment="1">
      <alignment horizontal="right"/>
    </xf>
    <xf numFmtId="0" fontId="1" fillId="0" borderId="1" xfId="3" applyFont="1" applyBorder="1"/>
    <xf numFmtId="0" fontId="1" fillId="0" borderId="4" xfId="3" applyFont="1" applyBorder="1"/>
    <xf numFmtId="0" fontId="24" fillId="0" borderId="4" xfId="3" applyFont="1" applyBorder="1"/>
    <xf numFmtId="0" fontId="24" fillId="0" borderId="0" xfId="3" applyFont="1" applyBorder="1" applyAlignment="1">
      <alignment horizontal="right"/>
    </xf>
    <xf numFmtId="2" fontId="24" fillId="0" borderId="0" xfId="3" applyNumberFormat="1" applyFont="1" applyAlignment="1">
      <alignment horizontal="right"/>
    </xf>
    <xf numFmtId="0" fontId="24" fillId="0" borderId="0" xfId="3" applyFont="1" applyAlignment="1">
      <alignment horizontal="right"/>
    </xf>
    <xf numFmtId="0" fontId="24" fillId="0" borderId="0" xfId="3" applyFont="1" applyAlignment="1">
      <alignment horizontal="left"/>
    </xf>
    <xf numFmtId="0" fontId="1" fillId="0" borderId="0" xfId="3" applyBorder="1"/>
    <xf numFmtId="0" fontId="1" fillId="0" borderId="5" xfId="3" applyFont="1" applyBorder="1"/>
  </cellXfs>
  <cellStyles count="4">
    <cellStyle name="Collegamento ipertestuale" xfId="1" builtinId="8"/>
    <cellStyle name="Excel Built-in Normal" xfId="3"/>
    <cellStyle name="Excel Built-in Normal 1" xfId="2"/>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00CC33"/>
      <rgbColor rgb="0099CC00"/>
      <rgbColor rgb="00FFCC00"/>
      <rgbColor rgb="00FF9900"/>
      <rgbColor rgb="00FF3333"/>
      <rgbColor rgb="00666699"/>
      <rgbColor rgb="00969696"/>
      <rgbColor rgb="00003366"/>
      <rgbColor rgb="0000B050"/>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47625</xdr:colOff>
      <xdr:row>14</xdr:row>
      <xdr:rowOff>152400</xdr:rowOff>
    </xdr:from>
    <xdr:to>
      <xdr:col>8</xdr:col>
      <xdr:colOff>200025</xdr:colOff>
      <xdr:row>30</xdr:row>
      <xdr:rowOff>28575</xdr:rowOff>
    </xdr:to>
    <xdr:pic>
      <xdr:nvPicPr>
        <xdr:cNvPr id="1027" name="Picture 2"/>
        <xdr:cNvPicPr>
          <a:picLocks noChangeAspect="1" noChangeArrowheads="1"/>
        </xdr:cNvPicPr>
      </xdr:nvPicPr>
      <xdr:blipFill>
        <a:blip xmlns:r="http://schemas.openxmlformats.org/officeDocument/2006/relationships" r:embed="rId1"/>
        <a:srcRect/>
        <a:stretch>
          <a:fillRect/>
        </a:stretch>
      </xdr:blipFill>
      <xdr:spPr bwMode="auto">
        <a:xfrm>
          <a:off x="2085975" y="2419350"/>
          <a:ext cx="4429125" cy="2466975"/>
        </a:xfrm>
        <a:prstGeom prst="rect">
          <a:avLst/>
        </a:prstGeom>
        <a:noFill/>
        <a:ln w="9360" cap="flat">
          <a:noFill/>
          <a:miter lim="800000"/>
          <a:headEnd/>
          <a:tailEnd/>
        </a:ln>
        <a:effectLst/>
      </xdr:spPr>
    </xdr:pic>
    <xdr:clientData/>
  </xdr:twoCellAnchor>
  <xdr:twoCellAnchor>
    <xdr:from>
      <xdr:col>9</xdr:col>
      <xdr:colOff>47625</xdr:colOff>
      <xdr:row>14</xdr:row>
      <xdr:rowOff>142875</xdr:rowOff>
    </xdr:from>
    <xdr:to>
      <xdr:col>13</xdr:col>
      <xdr:colOff>314325</xdr:colOff>
      <xdr:row>29</xdr:row>
      <xdr:rowOff>161925</xdr:rowOff>
    </xdr:to>
    <xdr:pic>
      <xdr:nvPicPr>
        <xdr:cNvPr id="1028" name="Picture 95"/>
        <xdr:cNvPicPr>
          <a:picLocks noChangeAspect="1" noChangeArrowheads="1"/>
        </xdr:cNvPicPr>
      </xdr:nvPicPr>
      <xdr:blipFill>
        <a:blip xmlns:r="http://schemas.openxmlformats.org/officeDocument/2006/relationships" r:embed="rId2"/>
        <a:srcRect/>
        <a:stretch>
          <a:fillRect/>
        </a:stretch>
      </xdr:blipFill>
      <xdr:spPr bwMode="auto">
        <a:xfrm>
          <a:off x="6581775" y="2409825"/>
          <a:ext cx="3790950" cy="2447925"/>
        </a:xfrm>
        <a:prstGeom prst="rect">
          <a:avLst/>
        </a:prstGeom>
        <a:noFill/>
        <a:ln w="9360" cap="flat">
          <a:noFill/>
          <a:miter lim="800000"/>
          <a:headEnd/>
          <a:tailEnd/>
        </a:ln>
        <a:effectLst/>
      </xdr:spPr>
    </xdr:pic>
    <xdr:clientData/>
  </xdr:twoCellAnchor>
  <xdr:twoCellAnchor>
    <xdr:from>
      <xdr:col>9</xdr:col>
      <xdr:colOff>914400</xdr:colOff>
      <xdr:row>24</xdr:row>
      <xdr:rowOff>28575</xdr:rowOff>
    </xdr:from>
    <xdr:to>
      <xdr:col>13</xdr:col>
      <xdr:colOff>342900</xdr:colOff>
      <xdr:row>30</xdr:row>
      <xdr:rowOff>142875</xdr:rowOff>
    </xdr:to>
    <xdr:pic>
      <xdr:nvPicPr>
        <xdr:cNvPr id="1029" name="Immagine 3"/>
        <xdr:cNvPicPr>
          <a:picLocks noChangeAspect="1" noChangeArrowheads="1"/>
        </xdr:cNvPicPr>
      </xdr:nvPicPr>
      <xdr:blipFill>
        <a:blip xmlns:r="http://schemas.openxmlformats.org/officeDocument/2006/relationships" r:embed="rId3"/>
        <a:srcRect/>
        <a:stretch>
          <a:fillRect/>
        </a:stretch>
      </xdr:blipFill>
      <xdr:spPr bwMode="auto">
        <a:xfrm>
          <a:off x="7448550" y="3914775"/>
          <a:ext cx="2952750" cy="1085850"/>
        </a:xfrm>
        <a:prstGeom prst="rect">
          <a:avLst/>
        </a:prstGeom>
        <a:noFill/>
        <a:ln w="9360" cap="flat">
          <a:noFill/>
          <a:miter lim="800000"/>
          <a:headEnd/>
          <a:tailEnd/>
        </a:ln>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en.wikipedia.org/wiki/List_of_countries_by_population_(United_Nations)" TargetMode="External"/></Relationships>
</file>

<file path=xl/worksheets/sheet1.xml><?xml version="1.0" encoding="utf-8"?>
<worksheet xmlns="http://schemas.openxmlformats.org/spreadsheetml/2006/main" xmlns:r="http://schemas.openxmlformats.org/officeDocument/2006/relationships">
  <dimension ref="A1:R41"/>
  <sheetViews>
    <sheetView workbookViewId="0">
      <selection activeCell="J13" sqref="J13"/>
    </sheetView>
  </sheetViews>
  <sheetFormatPr defaultColWidth="8.7109375" defaultRowHeight="12.75"/>
  <cols>
    <col min="1" max="1" width="10.42578125" style="1" customWidth="1"/>
    <col min="2" max="2" width="17.28515625" style="1" customWidth="1"/>
    <col min="3" max="3" width="2.85546875" style="1" customWidth="1"/>
    <col min="4" max="4" width="28.42578125" style="1" customWidth="1"/>
    <col min="5" max="7" width="8.7109375" style="1"/>
    <col min="8" max="8" width="9.5703125" style="2" customWidth="1"/>
    <col min="9" max="9" width="3.28515625" style="1" customWidth="1"/>
    <col min="10" max="10" width="26.7109375" style="1" customWidth="1"/>
    <col min="11" max="16384" width="8.7109375" style="1"/>
  </cols>
  <sheetData>
    <row r="1" spans="1:18">
      <c r="A1" s="3"/>
      <c r="B1" s="4" t="s">
        <v>0</v>
      </c>
      <c r="C1" s="4"/>
      <c r="D1" s="5" t="s">
        <v>1</v>
      </c>
      <c r="E1" s="6"/>
      <c r="F1" s="6"/>
      <c r="G1" s="6"/>
      <c r="H1" s="7"/>
      <c r="I1" s="8" t="s">
        <v>2</v>
      </c>
      <c r="J1" s="9"/>
      <c r="K1" s="6"/>
      <c r="L1" s="6"/>
      <c r="M1" s="6"/>
      <c r="N1" s="10"/>
      <c r="P1" s="11"/>
    </row>
    <row r="2" spans="1:18">
      <c r="A2" s="12"/>
      <c r="B2" s="13" t="s">
        <v>3</v>
      </c>
      <c r="C2" s="14"/>
      <c r="D2" s="15" t="s">
        <v>4</v>
      </c>
      <c r="E2" s="16" t="s">
        <v>5</v>
      </c>
      <c r="F2" s="9"/>
      <c r="G2" s="9" t="s">
        <v>6</v>
      </c>
      <c r="H2" s="17"/>
      <c r="I2" s="18"/>
      <c r="J2" s="19" t="s">
        <v>7</v>
      </c>
      <c r="K2" s="16" t="s">
        <v>5</v>
      </c>
      <c r="L2" s="9"/>
      <c r="M2" s="9" t="s">
        <v>6</v>
      </c>
      <c r="N2" s="17"/>
      <c r="P2" s="11">
        <v>60</v>
      </c>
    </row>
    <row r="3" spans="1:18">
      <c r="A3" s="12"/>
      <c r="B3" s="14"/>
      <c r="C3" s="14"/>
      <c r="D3" s="20"/>
      <c r="E3" s="21" t="s">
        <v>8</v>
      </c>
      <c r="F3" s="22" t="s">
        <v>9</v>
      </c>
      <c r="G3" s="22" t="s">
        <v>10</v>
      </c>
      <c r="H3" s="23" t="s">
        <v>11</v>
      </c>
      <c r="I3" s="18"/>
      <c r="J3" s="20"/>
      <c r="K3" s="21" t="s">
        <v>8</v>
      </c>
      <c r="L3" s="22" t="s">
        <v>9</v>
      </c>
      <c r="M3" s="22" t="s">
        <v>10</v>
      </c>
      <c r="N3" s="23" t="s">
        <v>11</v>
      </c>
      <c r="P3" s="11">
        <f>P2/A23</f>
        <v>0.74980594442357573</v>
      </c>
    </row>
    <row r="4" spans="1:18">
      <c r="A4" s="24">
        <v>1.1000000000000001</v>
      </c>
      <c r="B4" s="25" t="s">
        <v>12</v>
      </c>
      <c r="C4" s="14"/>
      <c r="D4" s="12" t="s">
        <v>13</v>
      </c>
      <c r="E4" s="12"/>
      <c r="F4" s="14"/>
      <c r="G4" s="14"/>
      <c r="H4" s="26">
        <v>0.123</v>
      </c>
      <c r="I4" s="14"/>
      <c r="J4" s="12" t="s">
        <v>13</v>
      </c>
      <c r="K4" s="27"/>
      <c r="L4" s="28"/>
      <c r="M4" s="28"/>
      <c r="N4" s="29">
        <v>0.123</v>
      </c>
      <c r="P4" s="30" t="s">
        <v>14</v>
      </c>
      <c r="Q4" s="1">
        <v>0.8</v>
      </c>
    </row>
    <row r="5" spans="1:18">
      <c r="A5" s="31">
        <v>0.8</v>
      </c>
      <c r="B5" s="32" t="s">
        <v>15</v>
      </c>
      <c r="C5" s="14"/>
      <c r="D5" s="16" t="s">
        <v>16</v>
      </c>
      <c r="E5" s="33">
        <v>0.35</v>
      </c>
      <c r="F5" s="34">
        <v>1.5</v>
      </c>
      <c r="G5" s="35">
        <f t="shared" ref="G5:G10" si="0">E5*(100/F5)</f>
        <v>23.333333333333332</v>
      </c>
      <c r="H5" s="17">
        <f t="shared" ref="H5:H10" si="1">1/G5</f>
        <v>4.2857142857142858E-2</v>
      </c>
      <c r="I5" s="18"/>
      <c r="J5" s="36" t="s">
        <v>16</v>
      </c>
      <c r="K5" s="33">
        <v>0.35</v>
      </c>
      <c r="L5" s="34">
        <v>1.5</v>
      </c>
      <c r="M5" s="35">
        <f t="shared" ref="M5:M10" si="2">K5*(100/L5)</f>
        <v>23.333333333333332</v>
      </c>
      <c r="N5" s="17">
        <f t="shared" ref="N5:N10" si="3">1/M5</f>
        <v>4.2857142857142858E-2</v>
      </c>
      <c r="P5" s="30" t="s">
        <v>17</v>
      </c>
      <c r="Q5" s="37">
        <f>5.67*10^(-8)</f>
        <v>5.6699999999999998E-8</v>
      </c>
    </row>
    <row r="6" spans="1:18">
      <c r="A6" s="38">
        <f>A4/10.21</f>
        <v>0.10773751224289912</v>
      </c>
      <c r="B6" s="32" t="s">
        <v>18</v>
      </c>
      <c r="C6" s="14"/>
      <c r="D6" s="20" t="s">
        <v>19</v>
      </c>
      <c r="E6" s="39">
        <v>0.28800000000000003</v>
      </c>
      <c r="F6" s="40">
        <v>25</v>
      </c>
      <c r="G6" s="41">
        <f t="shared" si="0"/>
        <v>1.1520000000000001</v>
      </c>
      <c r="H6" s="42">
        <f t="shared" si="1"/>
        <v>0.86805555555555547</v>
      </c>
      <c r="I6" s="18"/>
      <c r="J6" s="43" t="s">
        <v>20</v>
      </c>
      <c r="K6" s="39">
        <v>0.11900000000000001</v>
      </c>
      <c r="L6" s="40">
        <v>25</v>
      </c>
      <c r="M6" s="41">
        <f t="shared" si="2"/>
        <v>0.47600000000000003</v>
      </c>
      <c r="N6" s="42">
        <f t="shared" si="3"/>
        <v>2.1008403361344534</v>
      </c>
      <c r="P6" s="30" t="s">
        <v>21</v>
      </c>
      <c r="Q6" s="44" t="s">
        <v>22</v>
      </c>
    </row>
    <row r="7" spans="1:18">
      <c r="A7" s="38">
        <f>A5/9.77</f>
        <v>8.1883316274309115E-2</v>
      </c>
      <c r="B7" s="32" t="s">
        <v>23</v>
      </c>
      <c r="C7" s="14"/>
      <c r="D7" s="45" t="s">
        <v>24</v>
      </c>
      <c r="E7" s="21">
        <v>0.9</v>
      </c>
      <c r="F7" s="22">
        <v>1.5</v>
      </c>
      <c r="G7" s="46">
        <f t="shared" si="0"/>
        <v>60.000000000000007</v>
      </c>
      <c r="H7" s="23">
        <f t="shared" si="1"/>
        <v>1.6666666666666663E-2</v>
      </c>
      <c r="I7" s="18"/>
      <c r="J7" s="47" t="s">
        <v>24</v>
      </c>
      <c r="K7" s="21">
        <v>0.9</v>
      </c>
      <c r="L7" s="22">
        <v>1.5</v>
      </c>
      <c r="M7" s="46">
        <f t="shared" si="2"/>
        <v>60.000000000000007</v>
      </c>
      <c r="N7" s="23">
        <f t="shared" si="3"/>
        <v>1.6666666666666663E-2</v>
      </c>
      <c r="P7" s="30">
        <v>303</v>
      </c>
      <c r="Q7" s="48">
        <f>Q4*Q5*P7^4</f>
        <v>382.33456293816005</v>
      </c>
      <c r="R7" s="1" t="s">
        <v>25</v>
      </c>
    </row>
    <row r="8" spans="1:18">
      <c r="A8" s="38"/>
      <c r="B8" s="32"/>
      <c r="C8" s="14"/>
      <c r="D8" s="16" t="s">
        <v>26</v>
      </c>
      <c r="E8" s="33">
        <v>2.4E-2</v>
      </c>
      <c r="F8" s="34">
        <f>1+3</f>
        <v>4</v>
      </c>
      <c r="G8" s="35">
        <f t="shared" si="0"/>
        <v>0.6</v>
      </c>
      <c r="H8" s="17">
        <f t="shared" si="1"/>
        <v>1.6666666666666667</v>
      </c>
      <c r="I8" s="18"/>
      <c r="J8" s="36" t="s">
        <v>26</v>
      </c>
      <c r="K8" s="33">
        <v>2.4E-2</v>
      </c>
      <c r="L8" s="34">
        <f>1+3</f>
        <v>4</v>
      </c>
      <c r="M8" s="35">
        <f t="shared" si="2"/>
        <v>0.6</v>
      </c>
      <c r="N8" s="17">
        <f t="shared" si="3"/>
        <v>1.6666666666666667</v>
      </c>
    </row>
    <row r="9" spans="1:18">
      <c r="A9" s="49">
        <v>2631</v>
      </c>
      <c r="B9" s="50" t="s">
        <v>27</v>
      </c>
      <c r="C9" s="14"/>
      <c r="D9" s="20" t="s">
        <v>28</v>
      </c>
      <c r="E9" s="39">
        <v>2.1999999999999999E-2</v>
      </c>
      <c r="F9" s="40">
        <v>6.5</v>
      </c>
      <c r="G9" s="41">
        <f t="shared" si="0"/>
        <v>0.33846153846153842</v>
      </c>
      <c r="H9" s="42">
        <f t="shared" si="1"/>
        <v>2.954545454545455</v>
      </c>
      <c r="I9" s="18"/>
      <c r="J9" s="43" t="s">
        <v>28</v>
      </c>
      <c r="K9" s="39">
        <v>2.1999999999999999E-2</v>
      </c>
      <c r="L9" s="40">
        <v>6.5</v>
      </c>
      <c r="M9" s="41">
        <f t="shared" si="2"/>
        <v>0.33846153846153842</v>
      </c>
      <c r="N9" s="42">
        <f t="shared" si="3"/>
        <v>2.954545454545455</v>
      </c>
    </row>
    <row r="10" spans="1:18">
      <c r="A10" s="49">
        <v>20328</v>
      </c>
      <c r="B10" s="50" t="s">
        <v>29</v>
      </c>
      <c r="C10" s="14"/>
      <c r="D10" s="45" t="s">
        <v>24</v>
      </c>
      <c r="E10" s="21">
        <v>1.4</v>
      </c>
      <c r="F10" s="22">
        <v>1.5</v>
      </c>
      <c r="G10" s="46">
        <f t="shared" si="0"/>
        <v>93.333333333333329</v>
      </c>
      <c r="H10" s="23">
        <f t="shared" si="1"/>
        <v>1.0714285714285714E-2</v>
      </c>
      <c r="I10" s="18"/>
      <c r="J10" s="47" t="s">
        <v>24</v>
      </c>
      <c r="K10" s="21">
        <v>1.4</v>
      </c>
      <c r="L10" s="22">
        <v>1.5</v>
      </c>
      <c r="M10" s="46">
        <f t="shared" si="2"/>
        <v>93.333333333333329</v>
      </c>
      <c r="N10" s="23">
        <f t="shared" si="3"/>
        <v>1.0714285714285714E-2</v>
      </c>
    </row>
    <row r="11" spans="1:18">
      <c r="A11" s="31">
        <v>0.11</v>
      </c>
      <c r="B11" s="32" t="s">
        <v>30</v>
      </c>
      <c r="C11" s="14"/>
      <c r="D11" s="12" t="s">
        <v>31</v>
      </c>
      <c r="E11" s="12"/>
      <c r="F11" s="14"/>
      <c r="G11" s="14"/>
      <c r="H11" s="26">
        <v>4.300000000000001E-2</v>
      </c>
      <c r="I11" s="14"/>
      <c r="J11" s="3" t="s">
        <v>31</v>
      </c>
      <c r="K11" s="27"/>
      <c r="L11" s="28"/>
      <c r="M11" s="28"/>
      <c r="N11" s="29">
        <v>4.300000000000001E-2</v>
      </c>
    </row>
    <row r="12" spans="1:18">
      <c r="A12" s="49">
        <v>0.65</v>
      </c>
      <c r="B12" s="50" t="s">
        <v>32</v>
      </c>
      <c r="C12" s="14"/>
      <c r="D12" s="20" t="s">
        <v>33</v>
      </c>
      <c r="E12" s="51"/>
      <c r="F12" s="52">
        <f>SUM(F5:F7)</f>
        <v>28</v>
      </c>
      <c r="G12" s="53">
        <f>1/H12</f>
        <v>1.0780748663101607</v>
      </c>
      <c r="H12" s="54">
        <f>SUM(H5:H7)</f>
        <v>0.92757936507936489</v>
      </c>
      <c r="I12" s="18"/>
      <c r="J12" s="20" t="s">
        <v>33</v>
      </c>
      <c r="K12" s="51"/>
      <c r="L12" s="52">
        <f>SUM(L5:L7)</f>
        <v>28</v>
      </c>
      <c r="M12" s="53">
        <f>1/N12</f>
        <v>0.46288492706645068</v>
      </c>
      <c r="N12" s="54">
        <f>SUM(N5:N7)</f>
        <v>2.1603641456582627</v>
      </c>
    </row>
    <row r="13" spans="1:18">
      <c r="A13" s="38"/>
      <c r="B13" s="32"/>
      <c r="C13" s="14"/>
      <c r="D13" s="20" t="s">
        <v>34</v>
      </c>
      <c r="E13" s="51"/>
      <c r="F13" s="52">
        <f>SUM(F8:F10)</f>
        <v>12</v>
      </c>
      <c r="G13" s="53">
        <f>1/H13</f>
        <v>0.21589289469380121</v>
      </c>
      <c r="H13" s="54">
        <f>SUM(H8:H10)</f>
        <v>4.6319264069264081</v>
      </c>
      <c r="I13" s="18"/>
      <c r="J13" s="20" t="s">
        <v>34</v>
      </c>
      <c r="K13" s="51"/>
      <c r="L13" s="52">
        <f>SUM(L8:L10)</f>
        <v>12</v>
      </c>
      <c r="M13" s="53">
        <f>1/N13</f>
        <v>0.21589289469380121</v>
      </c>
      <c r="N13" s="54">
        <f>SUM(N8:N10)</f>
        <v>4.6319264069264081</v>
      </c>
    </row>
    <row r="14" spans="1:18">
      <c r="A14" s="38">
        <f>A10*A12/A11</f>
        <v>120120</v>
      </c>
      <c r="B14" s="32" t="s">
        <v>35</v>
      </c>
      <c r="C14" s="14"/>
      <c r="D14" s="45"/>
      <c r="E14" s="21"/>
      <c r="F14" s="55">
        <f>SUM(F5:F10)</f>
        <v>40</v>
      </c>
      <c r="G14" s="56">
        <f>1/H14</f>
        <v>0.17465705910024393</v>
      </c>
      <c r="H14" s="57">
        <f>SUM(H4:H11)</f>
        <v>5.7255057720057732</v>
      </c>
      <c r="I14" s="18"/>
      <c r="J14" s="45"/>
      <c r="K14" s="58"/>
      <c r="L14" s="59">
        <f>SUM(L5:L10)</f>
        <v>40</v>
      </c>
      <c r="M14" s="60">
        <f>1/N14</f>
        <v>0.14371345841954644</v>
      </c>
      <c r="N14" s="61">
        <f>SUM(N4:N11)</f>
        <v>6.9582905525846712</v>
      </c>
    </row>
    <row r="15" spans="1:18">
      <c r="A15" s="49">
        <v>2200</v>
      </c>
      <c r="B15" s="50" t="s">
        <v>36</v>
      </c>
      <c r="C15" s="14"/>
      <c r="D15" s="62"/>
      <c r="E15" s="63"/>
      <c r="F15" s="63"/>
      <c r="G15" s="46">
        <f>100*(G12-G14)/G12</f>
        <v>83.799171601316672</v>
      </c>
      <c r="H15" s="64"/>
      <c r="I15" s="65"/>
      <c r="J15" s="62"/>
      <c r="K15" s="63"/>
      <c r="L15" s="63"/>
      <c r="M15" s="46">
        <f>100*(M12-M14)/M12</f>
        <v>68.95265971818624</v>
      </c>
      <c r="N15" s="66"/>
    </row>
    <row r="16" spans="1:18">
      <c r="A16" s="38">
        <f>A14/A15</f>
        <v>54.6</v>
      </c>
      <c r="B16" s="32" t="s">
        <v>37</v>
      </c>
      <c r="C16" s="14"/>
      <c r="D16" s="14"/>
      <c r="E16" s="14"/>
      <c r="F16" s="14"/>
      <c r="G16" s="14"/>
      <c r="H16" s="67"/>
      <c r="I16" s="14"/>
      <c r="J16" s="14"/>
      <c r="K16" s="14"/>
      <c r="L16" s="14"/>
      <c r="M16" s="14"/>
      <c r="N16" s="32"/>
    </row>
    <row r="17" spans="1:14">
      <c r="A17" s="38">
        <f>A16/A9</f>
        <v>2.0752565564424175E-2</v>
      </c>
      <c r="B17" s="32" t="s">
        <v>38</v>
      </c>
      <c r="C17" s="68" t="s">
        <v>39</v>
      </c>
      <c r="D17" s="14"/>
      <c r="E17" s="14"/>
      <c r="F17" s="14"/>
      <c r="G17" s="14"/>
      <c r="H17" s="67"/>
      <c r="I17" s="14"/>
      <c r="J17" s="14"/>
      <c r="K17" s="14"/>
      <c r="L17" s="14"/>
      <c r="M17" s="14"/>
      <c r="N17" s="32"/>
    </row>
    <row r="18" spans="1:14">
      <c r="A18" s="69">
        <f>1000*A17/24</f>
        <v>0.86469023185100724</v>
      </c>
      <c r="B18" s="70" t="s">
        <v>40</v>
      </c>
      <c r="C18" s="68" t="s">
        <v>39</v>
      </c>
      <c r="D18" s="14"/>
      <c r="E18" s="14"/>
      <c r="F18" s="14"/>
      <c r="G18" s="14"/>
      <c r="H18" s="67"/>
      <c r="I18" s="14"/>
      <c r="J18" s="14"/>
      <c r="K18" s="14"/>
      <c r="L18" s="14"/>
      <c r="M18" s="14"/>
      <c r="N18" s="32"/>
    </row>
    <row r="19" spans="1:14">
      <c r="A19" s="71"/>
      <c r="B19" s="72"/>
      <c r="C19" s="68" t="s">
        <v>39</v>
      </c>
      <c r="D19" s="14"/>
      <c r="E19" s="14"/>
      <c r="F19" s="14"/>
      <c r="G19" s="14"/>
      <c r="H19" s="67"/>
      <c r="I19" s="14"/>
      <c r="J19" s="14"/>
      <c r="K19" s="14"/>
      <c r="L19" s="14"/>
      <c r="M19" s="14"/>
      <c r="N19" s="32"/>
    </row>
    <row r="20" spans="1:14">
      <c r="A20" s="73">
        <f>A18</f>
        <v>0.86469023185100724</v>
      </c>
      <c r="B20" s="25" t="s">
        <v>41</v>
      </c>
      <c r="C20" s="68" t="s">
        <v>39</v>
      </c>
      <c r="D20" s="14"/>
      <c r="E20" s="14"/>
      <c r="F20" s="14"/>
      <c r="G20" s="14"/>
      <c r="H20" s="67"/>
      <c r="I20" s="14"/>
      <c r="J20" s="14"/>
      <c r="K20" s="14"/>
      <c r="L20" s="14"/>
      <c r="M20" s="14"/>
      <c r="N20" s="32"/>
    </row>
    <row r="21" spans="1:14">
      <c r="A21" s="38">
        <f>G13</f>
        <v>0.21589289469380121</v>
      </c>
      <c r="B21" s="32" t="s">
        <v>42</v>
      </c>
      <c r="C21" s="68" t="s">
        <v>39</v>
      </c>
      <c r="D21" s="14"/>
      <c r="E21" s="14"/>
      <c r="F21" s="14"/>
      <c r="G21" s="14"/>
      <c r="H21" s="67"/>
      <c r="I21" s="14"/>
      <c r="J21" s="14"/>
      <c r="K21" s="14"/>
      <c r="L21" s="14"/>
      <c r="M21" s="14"/>
      <c r="N21" s="32"/>
    </row>
    <row r="22" spans="1:14">
      <c r="A22" s="38">
        <f>1/((1/A20)+(1/A21))</f>
        <v>0.17275901555550247</v>
      </c>
      <c r="B22" s="32" t="s">
        <v>43</v>
      </c>
      <c r="C22" s="14"/>
      <c r="D22" s="14"/>
      <c r="E22" s="14"/>
      <c r="F22" s="14"/>
      <c r="G22" s="14"/>
      <c r="H22" s="67"/>
      <c r="I22" s="14"/>
      <c r="J22" s="14"/>
      <c r="K22" s="14"/>
      <c r="L22" s="14"/>
      <c r="M22" s="14"/>
      <c r="N22" s="32"/>
    </row>
    <row r="23" spans="1:14">
      <c r="A23" s="74">
        <f>100*(A20-A22)/A20</f>
        <v>80.020704618614189</v>
      </c>
      <c r="B23" s="75" t="s">
        <v>44</v>
      </c>
      <c r="C23" s="14"/>
      <c r="D23" s="14"/>
      <c r="E23" s="14"/>
      <c r="F23" s="14"/>
      <c r="G23" s="14"/>
      <c r="H23" s="67"/>
      <c r="I23" s="14"/>
      <c r="J23" s="14"/>
      <c r="K23" s="14"/>
      <c r="L23" s="14"/>
      <c r="M23" s="14"/>
      <c r="N23" s="32"/>
    </row>
    <row r="24" spans="1:14">
      <c r="A24" s="12"/>
      <c r="B24" s="14"/>
      <c r="C24" s="14"/>
      <c r="D24" s="14"/>
      <c r="E24" s="14"/>
      <c r="F24" s="14"/>
      <c r="G24" s="14"/>
      <c r="H24" s="67"/>
      <c r="I24" s="14"/>
      <c r="J24" s="14"/>
      <c r="K24" s="14"/>
      <c r="L24" s="14"/>
      <c r="M24" s="14"/>
      <c r="N24" s="32"/>
    </row>
    <row r="25" spans="1:14">
      <c r="A25" s="12"/>
      <c r="B25" s="14"/>
      <c r="C25" s="14"/>
      <c r="D25" s="14"/>
      <c r="E25" s="76"/>
      <c r="F25" s="76"/>
      <c r="G25" s="67"/>
      <c r="H25" s="67"/>
      <c r="I25" s="14"/>
      <c r="J25" s="14"/>
      <c r="K25" s="14"/>
      <c r="L25" s="14"/>
      <c r="M25" s="14"/>
      <c r="N25" s="32"/>
    </row>
    <row r="26" spans="1:14">
      <c r="A26" s="12"/>
      <c r="B26" s="14"/>
      <c r="C26" s="14"/>
      <c r="D26" s="14"/>
      <c r="E26" s="76"/>
      <c r="F26" s="76"/>
      <c r="G26" s="67"/>
      <c r="H26" s="67"/>
      <c r="I26" s="14"/>
      <c r="J26" s="14"/>
      <c r="K26" s="14"/>
      <c r="L26" s="14"/>
      <c r="M26" s="14"/>
      <c r="N26" s="32"/>
    </row>
    <row r="27" spans="1:14">
      <c r="A27" s="12"/>
      <c r="B27" s="14"/>
      <c r="C27" s="14"/>
      <c r="D27" s="14"/>
      <c r="E27" s="76"/>
      <c r="F27" s="76"/>
      <c r="G27" s="76"/>
      <c r="H27" s="67"/>
      <c r="I27" s="14"/>
      <c r="J27" s="14"/>
      <c r="K27" s="14"/>
      <c r="L27" s="14"/>
      <c r="M27" s="14"/>
      <c r="N27" s="32"/>
    </row>
    <row r="28" spans="1:14">
      <c r="A28" s="12"/>
      <c r="B28" s="14"/>
      <c r="C28" s="14"/>
      <c r="D28" s="14"/>
      <c r="E28" s="76"/>
      <c r="F28" s="76"/>
      <c r="G28" s="76"/>
      <c r="H28" s="67"/>
      <c r="I28" s="14"/>
      <c r="J28" s="14"/>
      <c r="K28" s="14"/>
      <c r="L28" s="14"/>
      <c r="M28" s="14"/>
      <c r="N28" s="32"/>
    </row>
    <row r="29" spans="1:14">
      <c r="A29" s="12"/>
      <c r="B29" s="14"/>
      <c r="C29" s="14"/>
      <c r="D29" s="14"/>
      <c r="E29" s="14"/>
      <c r="F29" s="14"/>
      <c r="G29" s="14"/>
      <c r="H29" s="67"/>
      <c r="I29" s="14"/>
      <c r="J29" s="14"/>
      <c r="K29" s="14"/>
      <c r="L29" s="14"/>
      <c r="M29" s="14"/>
      <c r="N29" s="32"/>
    </row>
    <row r="30" spans="1:14">
      <c r="A30" s="12"/>
      <c r="B30" s="14"/>
      <c r="C30" s="14"/>
      <c r="D30" s="14"/>
      <c r="E30" s="14"/>
      <c r="F30" s="14"/>
      <c r="G30" s="14"/>
      <c r="H30" s="67"/>
      <c r="I30" s="14"/>
      <c r="J30" s="14"/>
      <c r="K30" s="14"/>
      <c r="L30" s="14"/>
      <c r="M30" s="14"/>
      <c r="N30" s="32"/>
    </row>
    <row r="31" spans="1:14">
      <c r="A31" s="71"/>
      <c r="B31" s="77"/>
      <c r="C31" s="77"/>
      <c r="D31" s="77"/>
      <c r="E31" s="77"/>
      <c r="F31" s="77"/>
      <c r="G31" s="77"/>
      <c r="H31" s="78"/>
      <c r="I31" s="77"/>
      <c r="J31" s="77"/>
      <c r="K31" s="77"/>
      <c r="L31" s="77"/>
      <c r="M31" s="77"/>
      <c r="N31" s="72"/>
    </row>
    <row r="33" spans="1:7">
      <c r="A33" s="1" t="s">
        <v>45</v>
      </c>
    </row>
    <row r="34" spans="1:7" ht="15.75">
      <c r="A34" s="79" t="s">
        <v>46</v>
      </c>
      <c r="E34" s="80"/>
      <c r="F34" s="80"/>
      <c r="G34" s="2"/>
    </row>
    <row r="35" spans="1:7" ht="15.75">
      <c r="A35" s="79" t="s">
        <v>47</v>
      </c>
    </row>
    <row r="36" spans="1:7" ht="15.75">
      <c r="A36" s="79" t="s">
        <v>48</v>
      </c>
    </row>
    <row r="37" spans="1:7" ht="15.75">
      <c r="A37" s="79" t="s">
        <v>49</v>
      </c>
    </row>
    <row r="39" spans="1:7">
      <c r="A39" s="81" t="s">
        <v>50</v>
      </c>
    </row>
    <row r="40" spans="1:7">
      <c r="A40" s="1" t="s">
        <v>51</v>
      </c>
    </row>
    <row r="41" spans="1:7">
      <c r="A41" s="1" t="s">
        <v>52</v>
      </c>
    </row>
  </sheetData>
  <sheetProtection selectLockedCells="1" selectUnlockedCells="1"/>
  <pageMargins left="0.75" right="0.75" top="1" bottom="1" header="0.51180555555555551" footer="0.51180555555555551"/>
  <pageSetup paperSize="9" firstPageNumber="0" orientation="portrait" horizontalDpi="300" verticalDpi="300"/>
  <headerFooter alignWithMargins="0"/>
  <drawing r:id="rId1"/>
  <legacyDrawing r:id="rId2"/>
</worksheet>
</file>

<file path=xl/worksheets/sheet2.xml><?xml version="1.0" encoding="utf-8"?>
<worksheet xmlns="http://schemas.openxmlformats.org/spreadsheetml/2006/main" xmlns:r="http://schemas.openxmlformats.org/officeDocument/2006/relationships">
  <dimension ref="A1:A403"/>
  <sheetViews>
    <sheetView topLeftCell="A47" workbookViewId="0">
      <selection activeCell="B61" sqref="B61"/>
    </sheetView>
  </sheetViews>
  <sheetFormatPr defaultColWidth="8.7109375" defaultRowHeight="12.75"/>
  <cols>
    <col min="1" max="1" width="133.42578125" style="82" customWidth="1"/>
    <col min="2" max="2" width="65" style="1" customWidth="1"/>
    <col min="3" max="16384" width="8.7109375" style="1"/>
  </cols>
  <sheetData>
    <row r="1" spans="1:1">
      <c r="A1" s="83" t="s">
        <v>53</v>
      </c>
    </row>
    <row r="2" spans="1:1" ht="12" customHeight="1">
      <c r="A2" s="84"/>
    </row>
    <row r="3" spans="1:1" ht="20.25" customHeight="1">
      <c r="A3" s="85" t="s">
        <v>54</v>
      </c>
    </row>
    <row r="4" spans="1:1" ht="46.5">
      <c r="A4" s="85" t="s">
        <v>55</v>
      </c>
    </row>
    <row r="5" spans="1:1" ht="46.5">
      <c r="A5" s="85" t="s">
        <v>56</v>
      </c>
    </row>
    <row r="6" spans="1:1" ht="46.5">
      <c r="A6" s="85" t="s">
        <v>57</v>
      </c>
    </row>
    <row r="7" spans="1:1" ht="46.5">
      <c r="A7" s="85" t="s">
        <v>58</v>
      </c>
    </row>
    <row r="8" spans="1:1" ht="46.5">
      <c r="A8" s="85" t="s">
        <v>59</v>
      </c>
    </row>
    <row r="9" spans="1:1" ht="46.5">
      <c r="A9" s="85" t="s">
        <v>60</v>
      </c>
    </row>
    <row r="10" spans="1:1" ht="69.75">
      <c r="A10" s="86" t="s">
        <v>61</v>
      </c>
    </row>
    <row r="11" spans="1:1" ht="46.5">
      <c r="A11" s="85" t="s">
        <v>62</v>
      </c>
    </row>
    <row r="12" spans="1:1" ht="23.25">
      <c r="A12" s="86" t="s">
        <v>63</v>
      </c>
    </row>
    <row r="13" spans="1:1" ht="46.5">
      <c r="A13" s="85" t="s">
        <v>64</v>
      </c>
    </row>
    <row r="14" spans="1:1" ht="46.5">
      <c r="A14" s="85" t="s">
        <v>65</v>
      </c>
    </row>
    <row r="15" spans="1:1" ht="46.5">
      <c r="A15" s="85" t="s">
        <v>66</v>
      </c>
    </row>
    <row r="16" spans="1:1" ht="46.5">
      <c r="A16" s="85" t="s">
        <v>67</v>
      </c>
    </row>
    <row r="17" spans="1:1" ht="69.75">
      <c r="A17" s="85" t="s">
        <v>68</v>
      </c>
    </row>
    <row r="18" spans="1:1" ht="69.75">
      <c r="A18" s="86" t="s">
        <v>69</v>
      </c>
    </row>
    <row r="19" spans="1:1" ht="46.5">
      <c r="A19" s="87" t="s">
        <v>70</v>
      </c>
    </row>
    <row r="24" spans="1:1">
      <c r="A24" s="88"/>
    </row>
    <row r="25" spans="1:1">
      <c r="A25" s="84" t="s">
        <v>53</v>
      </c>
    </row>
    <row r="26" spans="1:1">
      <c r="A26" s="84"/>
    </row>
    <row r="27" spans="1:1" ht="23.25">
      <c r="A27" s="89" t="s">
        <v>54</v>
      </c>
    </row>
    <row r="28" spans="1:1">
      <c r="A28" s="90"/>
    </row>
    <row r="29" spans="1:1">
      <c r="A29" s="90" t="s">
        <v>71</v>
      </c>
    </row>
    <row r="30" spans="1:1">
      <c r="A30" s="90"/>
    </row>
    <row r="31" spans="1:1" ht="25.5">
      <c r="A31" s="90" t="s">
        <v>72</v>
      </c>
    </row>
    <row r="32" spans="1:1">
      <c r="A32" s="90"/>
    </row>
    <row r="33" spans="1:1" ht="25.5">
      <c r="A33" s="90" t="s">
        <v>73</v>
      </c>
    </row>
    <row r="34" spans="1:1">
      <c r="A34" s="90"/>
    </row>
    <row r="35" spans="1:1" ht="38.25">
      <c r="A35" s="90" t="s">
        <v>74</v>
      </c>
    </row>
    <row r="36" spans="1:1">
      <c r="A36" s="90"/>
    </row>
    <row r="37" spans="1:1" ht="25.5">
      <c r="A37" s="90" t="s">
        <v>75</v>
      </c>
    </row>
    <row r="38" spans="1:1">
      <c r="A38" s="90"/>
    </row>
    <row r="39" spans="1:1" ht="38.25">
      <c r="A39" s="90" t="s">
        <v>76</v>
      </c>
    </row>
    <row r="40" spans="1:1">
      <c r="A40" s="90"/>
    </row>
    <row r="41" spans="1:1" ht="25.5">
      <c r="A41" s="90" t="s">
        <v>77</v>
      </c>
    </row>
    <row r="42" spans="1:1">
      <c r="A42" s="90"/>
    </row>
    <row r="43" spans="1:1" ht="46.5">
      <c r="A43" s="89" t="s">
        <v>55</v>
      </c>
    </row>
    <row r="44" spans="1:1">
      <c r="A44" s="90"/>
    </row>
    <row r="45" spans="1:1" ht="25.5">
      <c r="A45" s="90" t="s">
        <v>78</v>
      </c>
    </row>
    <row r="46" spans="1:1">
      <c r="A46" s="90"/>
    </row>
    <row r="47" spans="1:1" ht="25.5">
      <c r="A47" s="90" t="s">
        <v>79</v>
      </c>
    </row>
    <row r="48" spans="1:1">
      <c r="A48" s="90"/>
    </row>
    <row r="49" spans="1:1" ht="38.25">
      <c r="A49" s="90" t="s">
        <v>80</v>
      </c>
    </row>
    <row r="50" spans="1:1">
      <c r="A50" s="90"/>
    </row>
    <row r="51" spans="1:1" ht="38.25">
      <c r="A51" s="90" t="s">
        <v>81</v>
      </c>
    </row>
    <row r="52" spans="1:1">
      <c r="A52" s="90"/>
    </row>
    <row r="53" spans="1:1" ht="38.25">
      <c r="A53" s="90" t="s">
        <v>82</v>
      </c>
    </row>
    <row r="54" spans="1:1">
      <c r="A54" s="90"/>
    </row>
    <row r="55" spans="1:1" ht="38.25">
      <c r="A55" s="90" t="s">
        <v>83</v>
      </c>
    </row>
    <row r="56" spans="1:1">
      <c r="A56" s="90"/>
    </row>
    <row r="57" spans="1:1" ht="25.5">
      <c r="A57" s="90" t="s">
        <v>84</v>
      </c>
    </row>
    <row r="58" spans="1:1">
      <c r="A58" s="90"/>
    </row>
    <row r="59" spans="1:1" ht="25.5">
      <c r="A59" s="90" t="s">
        <v>85</v>
      </c>
    </row>
    <row r="60" spans="1:1">
      <c r="A60" s="90"/>
    </row>
    <row r="61" spans="1:1" ht="46.5">
      <c r="A61" s="89" t="s">
        <v>56</v>
      </c>
    </row>
    <row r="62" spans="1:1">
      <c r="A62" s="90"/>
    </row>
    <row r="63" spans="1:1">
      <c r="A63" s="90" t="s">
        <v>86</v>
      </c>
    </row>
    <row r="64" spans="1:1">
      <c r="A64" s="90"/>
    </row>
    <row r="65" spans="1:1" ht="25.5">
      <c r="A65" s="90" t="s">
        <v>87</v>
      </c>
    </row>
    <row r="66" spans="1:1">
      <c r="A66" s="90"/>
    </row>
    <row r="67" spans="1:1" ht="25.5">
      <c r="A67" s="90" t="s">
        <v>88</v>
      </c>
    </row>
    <row r="68" spans="1:1">
      <c r="A68" s="90"/>
    </row>
    <row r="69" spans="1:1" ht="25.5">
      <c r="A69" s="90" t="s">
        <v>89</v>
      </c>
    </row>
    <row r="70" spans="1:1">
      <c r="A70" s="90"/>
    </row>
    <row r="71" spans="1:1">
      <c r="A71" s="90" t="s">
        <v>90</v>
      </c>
    </row>
    <row r="72" spans="1:1">
      <c r="A72" s="90"/>
    </row>
    <row r="73" spans="1:1">
      <c r="A73" s="90" t="s">
        <v>91</v>
      </c>
    </row>
    <row r="74" spans="1:1">
      <c r="A74" s="90"/>
    </row>
    <row r="75" spans="1:1" ht="25.5">
      <c r="A75" s="90" t="s">
        <v>92</v>
      </c>
    </row>
    <row r="76" spans="1:1">
      <c r="A76" s="90"/>
    </row>
    <row r="77" spans="1:1" ht="25.5">
      <c r="A77" s="90" t="s">
        <v>93</v>
      </c>
    </row>
    <row r="78" spans="1:1">
      <c r="A78" s="90"/>
    </row>
    <row r="79" spans="1:1" ht="25.5">
      <c r="A79" s="90" t="s">
        <v>94</v>
      </c>
    </row>
    <row r="80" spans="1:1">
      <c r="A80" s="90"/>
    </row>
    <row r="81" spans="1:1" ht="25.5">
      <c r="A81" s="90" t="s">
        <v>95</v>
      </c>
    </row>
    <row r="82" spans="1:1">
      <c r="A82" s="90"/>
    </row>
    <row r="83" spans="1:1" ht="51">
      <c r="A83" s="90" t="s">
        <v>96</v>
      </c>
    </row>
    <row r="84" spans="1:1">
      <c r="A84" s="90"/>
    </row>
    <row r="85" spans="1:1" ht="25.5">
      <c r="A85" s="90" t="s">
        <v>97</v>
      </c>
    </row>
    <row r="86" spans="1:1">
      <c r="A86" s="90"/>
    </row>
    <row r="87" spans="1:1" ht="25.5">
      <c r="A87" s="90" t="s">
        <v>98</v>
      </c>
    </row>
    <row r="88" spans="1:1">
      <c r="A88" s="90"/>
    </row>
    <row r="89" spans="1:1" ht="46.5">
      <c r="A89" s="89" t="s">
        <v>57</v>
      </c>
    </row>
    <row r="90" spans="1:1">
      <c r="A90" s="90"/>
    </row>
    <row r="91" spans="1:1" ht="25.5">
      <c r="A91" s="90" t="s">
        <v>99</v>
      </c>
    </row>
    <row r="92" spans="1:1">
      <c r="A92" s="90"/>
    </row>
    <row r="93" spans="1:1" ht="25.5">
      <c r="A93" s="90" t="s">
        <v>100</v>
      </c>
    </row>
    <row r="94" spans="1:1">
      <c r="A94" s="90"/>
    </row>
    <row r="95" spans="1:1" ht="25.5">
      <c r="A95" s="90" t="s">
        <v>101</v>
      </c>
    </row>
    <row r="96" spans="1:1">
      <c r="A96" s="90"/>
    </row>
    <row r="97" spans="1:1" ht="25.5">
      <c r="A97" s="90" t="s">
        <v>102</v>
      </c>
    </row>
    <row r="98" spans="1:1">
      <c r="A98" s="90"/>
    </row>
    <row r="99" spans="1:1" ht="25.5">
      <c r="A99" s="90" t="s">
        <v>103</v>
      </c>
    </row>
    <row r="100" spans="1:1">
      <c r="A100" s="90"/>
    </row>
    <row r="101" spans="1:1">
      <c r="A101" s="90" t="s">
        <v>104</v>
      </c>
    </row>
    <row r="102" spans="1:1">
      <c r="A102" s="90"/>
    </row>
    <row r="103" spans="1:1" ht="38.25">
      <c r="A103" s="90" t="s">
        <v>105</v>
      </c>
    </row>
    <row r="104" spans="1:1">
      <c r="A104" s="90"/>
    </row>
    <row r="105" spans="1:1" ht="25.5">
      <c r="A105" s="90" t="s">
        <v>106</v>
      </c>
    </row>
    <row r="106" spans="1:1">
      <c r="A106" s="90"/>
    </row>
    <row r="107" spans="1:1" ht="38.25">
      <c r="A107" s="90" t="s">
        <v>107</v>
      </c>
    </row>
    <row r="108" spans="1:1">
      <c r="A108" s="90"/>
    </row>
    <row r="109" spans="1:1" ht="25.5">
      <c r="A109" s="90" t="s">
        <v>108</v>
      </c>
    </row>
    <row r="110" spans="1:1">
      <c r="A110" s="90"/>
    </row>
    <row r="111" spans="1:1" ht="46.5">
      <c r="A111" s="89" t="s">
        <v>58</v>
      </c>
    </row>
    <row r="112" spans="1:1">
      <c r="A112" s="90"/>
    </row>
    <row r="113" spans="1:1">
      <c r="A113" s="90" t="s">
        <v>109</v>
      </c>
    </row>
    <row r="114" spans="1:1">
      <c r="A114" s="90"/>
    </row>
    <row r="115" spans="1:1" ht="25.5">
      <c r="A115" s="90" t="s">
        <v>110</v>
      </c>
    </row>
    <row r="116" spans="1:1">
      <c r="A116" s="90"/>
    </row>
    <row r="117" spans="1:1">
      <c r="A117" s="90" t="s">
        <v>111</v>
      </c>
    </row>
    <row r="118" spans="1:1">
      <c r="A118" s="90"/>
    </row>
    <row r="119" spans="1:1" ht="25.5">
      <c r="A119" s="90" t="s">
        <v>112</v>
      </c>
    </row>
    <row r="120" spans="1:1">
      <c r="A120" s="90"/>
    </row>
    <row r="121" spans="1:1" ht="25.5">
      <c r="A121" s="90" t="s">
        <v>113</v>
      </c>
    </row>
    <row r="122" spans="1:1">
      <c r="A122" s="90"/>
    </row>
    <row r="123" spans="1:1" ht="25.5">
      <c r="A123" s="90" t="s">
        <v>114</v>
      </c>
    </row>
    <row r="124" spans="1:1">
      <c r="A124" s="90"/>
    </row>
    <row r="125" spans="1:1" ht="25.5">
      <c r="A125" s="90" t="s">
        <v>115</v>
      </c>
    </row>
    <row r="126" spans="1:1">
      <c r="A126" s="90"/>
    </row>
    <row r="127" spans="1:1" ht="25.5">
      <c r="A127" s="90" t="s">
        <v>116</v>
      </c>
    </row>
    <row r="128" spans="1:1">
      <c r="A128" s="90"/>
    </row>
    <row r="129" spans="1:1" ht="25.5">
      <c r="A129" s="90" t="s">
        <v>117</v>
      </c>
    </row>
    <row r="130" spans="1:1">
      <c r="A130" s="90"/>
    </row>
    <row r="131" spans="1:1" ht="46.5">
      <c r="A131" s="89" t="s">
        <v>59</v>
      </c>
    </row>
    <row r="132" spans="1:1">
      <c r="A132" s="90"/>
    </row>
    <row r="133" spans="1:1">
      <c r="A133" s="90" t="s">
        <v>118</v>
      </c>
    </row>
    <row r="134" spans="1:1">
      <c r="A134" s="90"/>
    </row>
    <row r="135" spans="1:1" ht="25.5">
      <c r="A135" s="90" t="s">
        <v>119</v>
      </c>
    </row>
    <row r="136" spans="1:1">
      <c r="A136" s="90"/>
    </row>
    <row r="137" spans="1:1" ht="25.5">
      <c r="A137" s="90" t="s">
        <v>120</v>
      </c>
    </row>
    <row r="138" spans="1:1">
      <c r="A138" s="90"/>
    </row>
    <row r="139" spans="1:1" ht="25.5">
      <c r="A139" s="90" t="s">
        <v>121</v>
      </c>
    </row>
    <row r="140" spans="1:1">
      <c r="A140" s="90"/>
    </row>
    <row r="141" spans="1:1">
      <c r="A141" s="90" t="s">
        <v>122</v>
      </c>
    </row>
    <row r="142" spans="1:1">
      <c r="A142" s="90"/>
    </row>
    <row r="143" spans="1:1">
      <c r="A143" s="90" t="s">
        <v>123</v>
      </c>
    </row>
    <row r="144" spans="1:1">
      <c r="A144" s="90"/>
    </row>
    <row r="145" spans="1:1" ht="25.5">
      <c r="A145" s="90" t="s">
        <v>124</v>
      </c>
    </row>
    <row r="146" spans="1:1">
      <c r="A146" s="90"/>
    </row>
    <row r="147" spans="1:1">
      <c r="A147" s="90" t="s">
        <v>125</v>
      </c>
    </row>
    <row r="148" spans="1:1">
      <c r="A148" s="90"/>
    </row>
    <row r="149" spans="1:1" ht="46.5">
      <c r="A149" s="89" t="s">
        <v>60</v>
      </c>
    </row>
    <row r="150" spans="1:1">
      <c r="A150" s="90"/>
    </row>
    <row r="151" spans="1:1">
      <c r="A151" s="90" t="s">
        <v>126</v>
      </c>
    </row>
    <row r="152" spans="1:1">
      <c r="A152" s="90"/>
    </row>
    <row r="153" spans="1:1">
      <c r="A153" s="90" t="s">
        <v>127</v>
      </c>
    </row>
    <row r="154" spans="1:1">
      <c r="A154" s="90"/>
    </row>
    <row r="155" spans="1:1">
      <c r="A155" s="90" t="s">
        <v>128</v>
      </c>
    </row>
    <row r="156" spans="1:1">
      <c r="A156" s="90"/>
    </row>
    <row r="157" spans="1:1" ht="25.5">
      <c r="A157" s="90" t="s">
        <v>129</v>
      </c>
    </row>
    <row r="158" spans="1:1">
      <c r="A158" s="90"/>
    </row>
    <row r="159" spans="1:1" ht="38.25">
      <c r="A159" s="90" t="s">
        <v>130</v>
      </c>
    </row>
    <row r="160" spans="1:1">
      <c r="A160" s="90"/>
    </row>
    <row r="161" spans="1:1" ht="69.75">
      <c r="A161" s="89" t="s">
        <v>61</v>
      </c>
    </row>
    <row r="162" spans="1:1">
      <c r="A162" s="90"/>
    </row>
    <row r="163" spans="1:1" ht="25.5">
      <c r="A163" s="90" t="s">
        <v>131</v>
      </c>
    </row>
    <row r="164" spans="1:1">
      <c r="A164" s="90"/>
    </row>
    <row r="165" spans="1:1" ht="25.5">
      <c r="A165" s="90" t="s">
        <v>132</v>
      </c>
    </row>
    <row r="166" spans="1:1">
      <c r="A166" s="90"/>
    </row>
    <row r="167" spans="1:1" ht="25.5">
      <c r="A167" s="90" t="s">
        <v>133</v>
      </c>
    </row>
    <row r="168" spans="1:1">
      <c r="A168" s="90"/>
    </row>
    <row r="169" spans="1:1" ht="38.25">
      <c r="A169" s="90" t="s">
        <v>134</v>
      </c>
    </row>
    <row r="170" spans="1:1">
      <c r="A170" s="90"/>
    </row>
    <row r="171" spans="1:1" ht="25.5">
      <c r="A171" s="90" t="s">
        <v>135</v>
      </c>
    </row>
    <row r="172" spans="1:1">
      <c r="A172" s="90"/>
    </row>
    <row r="173" spans="1:1">
      <c r="A173" s="90" t="s">
        <v>136</v>
      </c>
    </row>
    <row r="174" spans="1:1">
      <c r="A174" s="90"/>
    </row>
    <row r="175" spans="1:1" ht="25.5">
      <c r="A175" s="90" t="s">
        <v>137</v>
      </c>
    </row>
    <row r="176" spans="1:1">
      <c r="A176" s="90"/>
    </row>
    <row r="177" spans="1:1" ht="25.5">
      <c r="A177" s="90" t="s">
        <v>138</v>
      </c>
    </row>
    <row r="178" spans="1:1">
      <c r="A178" s="90"/>
    </row>
    <row r="179" spans="1:1">
      <c r="A179" s="90" t="s">
        <v>139</v>
      </c>
    </row>
    <row r="180" spans="1:1">
      <c r="A180" s="90"/>
    </row>
    <row r="181" spans="1:1" ht="25.5">
      <c r="A181" s="90" t="s">
        <v>140</v>
      </c>
    </row>
    <row r="182" spans="1:1">
      <c r="A182" s="90"/>
    </row>
    <row r="183" spans="1:1" ht="25.5">
      <c r="A183" s="90" t="s">
        <v>141</v>
      </c>
    </row>
    <row r="184" spans="1:1">
      <c r="A184" s="90"/>
    </row>
    <row r="185" spans="1:1" ht="25.5">
      <c r="A185" s="90" t="s">
        <v>142</v>
      </c>
    </row>
    <row r="186" spans="1:1">
      <c r="A186" s="90"/>
    </row>
    <row r="187" spans="1:1" ht="46.5">
      <c r="A187" s="89" t="s">
        <v>62</v>
      </c>
    </row>
    <row r="188" spans="1:1">
      <c r="A188" s="90"/>
    </row>
    <row r="189" spans="1:1" ht="25.5">
      <c r="A189" s="90" t="s">
        <v>143</v>
      </c>
    </row>
    <row r="190" spans="1:1">
      <c r="A190" s="90"/>
    </row>
    <row r="191" spans="1:1" ht="25.5">
      <c r="A191" s="90" t="s">
        <v>144</v>
      </c>
    </row>
    <row r="192" spans="1:1">
      <c r="A192" s="90"/>
    </row>
    <row r="193" spans="1:1" ht="25.5">
      <c r="A193" s="90" t="s">
        <v>145</v>
      </c>
    </row>
    <row r="194" spans="1:1">
      <c r="A194" s="90"/>
    </row>
    <row r="195" spans="1:1" ht="38.25">
      <c r="A195" s="90" t="s">
        <v>146</v>
      </c>
    </row>
    <row r="196" spans="1:1">
      <c r="A196" s="90"/>
    </row>
    <row r="197" spans="1:1" ht="38.25">
      <c r="A197" s="90" t="s">
        <v>147</v>
      </c>
    </row>
    <row r="198" spans="1:1">
      <c r="A198" s="90"/>
    </row>
    <row r="199" spans="1:1" ht="25.5">
      <c r="A199" s="90" t="s">
        <v>148</v>
      </c>
    </row>
    <row r="200" spans="1:1">
      <c r="A200" s="90"/>
    </row>
    <row r="201" spans="1:1" ht="25.5">
      <c r="A201" s="90" t="s">
        <v>149</v>
      </c>
    </row>
    <row r="202" spans="1:1">
      <c r="A202" s="90"/>
    </row>
    <row r="203" spans="1:1" ht="25.5">
      <c r="A203" s="90" t="s">
        <v>150</v>
      </c>
    </row>
    <row r="204" spans="1:1">
      <c r="A204" s="90"/>
    </row>
    <row r="205" spans="1:1" ht="23.25">
      <c r="A205" s="89" t="s">
        <v>63</v>
      </c>
    </row>
    <row r="206" spans="1:1">
      <c r="A206" s="90"/>
    </row>
    <row r="207" spans="1:1" ht="25.5">
      <c r="A207" s="90" t="s">
        <v>151</v>
      </c>
    </row>
    <row r="208" spans="1:1">
      <c r="A208" s="90"/>
    </row>
    <row r="209" spans="1:1" ht="25.5">
      <c r="A209" s="90" t="s">
        <v>152</v>
      </c>
    </row>
    <row r="210" spans="1:1">
      <c r="A210" s="90"/>
    </row>
    <row r="211" spans="1:1" ht="25.5">
      <c r="A211" s="90" t="s">
        <v>153</v>
      </c>
    </row>
    <row r="212" spans="1:1">
      <c r="A212" s="90"/>
    </row>
    <row r="213" spans="1:1">
      <c r="A213" s="90" t="s">
        <v>154</v>
      </c>
    </row>
    <row r="214" spans="1:1">
      <c r="A214" s="90"/>
    </row>
    <row r="215" spans="1:1">
      <c r="A215" s="90" t="s">
        <v>155</v>
      </c>
    </row>
    <row r="216" spans="1:1">
      <c r="A216" s="90"/>
    </row>
    <row r="217" spans="1:1" ht="25.5">
      <c r="A217" s="90" t="s">
        <v>156</v>
      </c>
    </row>
    <row r="218" spans="1:1">
      <c r="A218" s="90"/>
    </row>
    <row r="219" spans="1:1" ht="25.5">
      <c r="A219" s="90" t="s">
        <v>157</v>
      </c>
    </row>
    <row r="220" spans="1:1">
      <c r="A220" s="90"/>
    </row>
    <row r="221" spans="1:1" ht="25.5">
      <c r="A221" s="90" t="s">
        <v>158</v>
      </c>
    </row>
    <row r="222" spans="1:1">
      <c r="A222" s="90"/>
    </row>
    <row r="223" spans="1:1" ht="38.25">
      <c r="A223" s="90" t="s">
        <v>159</v>
      </c>
    </row>
    <row r="224" spans="1:1">
      <c r="A224" s="90"/>
    </row>
    <row r="225" spans="1:1" ht="25.5">
      <c r="A225" s="90" t="s">
        <v>160</v>
      </c>
    </row>
    <row r="226" spans="1:1">
      <c r="A226" s="90"/>
    </row>
    <row r="227" spans="1:1" ht="46.5">
      <c r="A227" s="89" t="s">
        <v>64</v>
      </c>
    </row>
    <row r="228" spans="1:1">
      <c r="A228" s="90"/>
    </row>
    <row r="229" spans="1:1">
      <c r="A229" s="90" t="s">
        <v>161</v>
      </c>
    </row>
    <row r="230" spans="1:1">
      <c r="A230" s="90"/>
    </row>
    <row r="231" spans="1:1" ht="38.25">
      <c r="A231" s="90" t="s">
        <v>162</v>
      </c>
    </row>
    <row r="232" spans="1:1">
      <c r="A232" s="90"/>
    </row>
    <row r="233" spans="1:1" ht="25.5">
      <c r="A233" s="90" t="s">
        <v>163</v>
      </c>
    </row>
    <row r="234" spans="1:1">
      <c r="A234" s="90"/>
    </row>
    <row r="235" spans="1:1">
      <c r="A235" s="90" t="s">
        <v>164</v>
      </c>
    </row>
    <row r="236" spans="1:1">
      <c r="A236" s="90"/>
    </row>
    <row r="237" spans="1:1" ht="38.25">
      <c r="A237" s="90" t="s">
        <v>165</v>
      </c>
    </row>
    <row r="238" spans="1:1">
      <c r="A238" s="90"/>
    </row>
    <row r="239" spans="1:1" ht="25.5">
      <c r="A239" s="90" t="s">
        <v>166</v>
      </c>
    </row>
    <row r="240" spans="1:1">
      <c r="A240" s="90"/>
    </row>
    <row r="241" spans="1:1" ht="25.5">
      <c r="A241" s="90" t="s">
        <v>167</v>
      </c>
    </row>
    <row r="242" spans="1:1">
      <c r="A242" s="90"/>
    </row>
    <row r="243" spans="1:1" ht="25.5">
      <c r="A243" s="90" t="s">
        <v>168</v>
      </c>
    </row>
    <row r="244" spans="1:1">
      <c r="A244" s="90"/>
    </row>
    <row r="245" spans="1:1" ht="38.25">
      <c r="A245" s="90" t="s">
        <v>169</v>
      </c>
    </row>
    <row r="246" spans="1:1">
      <c r="A246" s="90"/>
    </row>
    <row r="247" spans="1:1" ht="25.5">
      <c r="A247" s="90" t="s">
        <v>170</v>
      </c>
    </row>
    <row r="248" spans="1:1">
      <c r="A248" s="90"/>
    </row>
    <row r="249" spans="1:1" ht="46.5">
      <c r="A249" s="89" t="s">
        <v>65</v>
      </c>
    </row>
    <row r="250" spans="1:1">
      <c r="A250" s="90"/>
    </row>
    <row r="251" spans="1:1" ht="25.5">
      <c r="A251" s="90" t="s">
        <v>171</v>
      </c>
    </row>
    <row r="252" spans="1:1">
      <c r="A252" s="90"/>
    </row>
    <row r="253" spans="1:1">
      <c r="A253" s="90" t="s">
        <v>172</v>
      </c>
    </row>
    <row r="254" spans="1:1">
      <c r="A254" s="90"/>
    </row>
    <row r="255" spans="1:1" ht="25.5">
      <c r="A255" s="90" t="s">
        <v>173</v>
      </c>
    </row>
    <row r="256" spans="1:1">
      <c r="A256" s="90"/>
    </row>
    <row r="257" spans="1:1" ht="38.25">
      <c r="A257" s="90" t="s">
        <v>174</v>
      </c>
    </row>
    <row r="258" spans="1:1">
      <c r="A258" s="90"/>
    </row>
    <row r="259" spans="1:1">
      <c r="A259" s="90" t="s">
        <v>175</v>
      </c>
    </row>
    <row r="260" spans="1:1">
      <c r="A260" s="90"/>
    </row>
    <row r="261" spans="1:1" ht="25.5">
      <c r="A261" s="90" t="s">
        <v>176</v>
      </c>
    </row>
    <row r="262" spans="1:1">
      <c r="A262" s="90"/>
    </row>
    <row r="263" spans="1:1">
      <c r="A263" s="90" t="s">
        <v>177</v>
      </c>
    </row>
    <row r="264" spans="1:1">
      <c r="A264" s="90"/>
    </row>
    <row r="265" spans="1:1" ht="25.5">
      <c r="A265" s="90" t="s">
        <v>178</v>
      </c>
    </row>
    <row r="266" spans="1:1">
      <c r="A266" s="90"/>
    </row>
    <row r="267" spans="1:1" ht="25.5">
      <c r="A267" s="90" t="s">
        <v>179</v>
      </c>
    </row>
    <row r="268" spans="1:1">
      <c r="A268" s="90"/>
    </row>
    <row r="269" spans="1:1" ht="25.5">
      <c r="A269" s="90" t="s">
        <v>180</v>
      </c>
    </row>
    <row r="270" spans="1:1">
      <c r="A270" s="90"/>
    </row>
    <row r="271" spans="1:1" ht="51">
      <c r="A271" s="90" t="s">
        <v>181</v>
      </c>
    </row>
    <row r="272" spans="1:1">
      <c r="A272" s="90"/>
    </row>
    <row r="273" spans="1:1" ht="46.5">
      <c r="A273" s="89" t="s">
        <v>66</v>
      </c>
    </row>
    <row r="274" spans="1:1">
      <c r="A274" s="90"/>
    </row>
    <row r="275" spans="1:1">
      <c r="A275" s="90" t="s">
        <v>182</v>
      </c>
    </row>
    <row r="276" spans="1:1">
      <c r="A276" s="90"/>
    </row>
    <row r="277" spans="1:1">
      <c r="A277" s="90" t="s">
        <v>183</v>
      </c>
    </row>
    <row r="278" spans="1:1">
      <c r="A278" s="90"/>
    </row>
    <row r="279" spans="1:1" ht="25.5">
      <c r="A279" s="90" t="s">
        <v>184</v>
      </c>
    </row>
    <row r="280" spans="1:1">
      <c r="A280" s="90"/>
    </row>
    <row r="281" spans="1:1" ht="38.25">
      <c r="A281" s="90" t="s">
        <v>185</v>
      </c>
    </row>
    <row r="282" spans="1:1">
      <c r="A282" s="90"/>
    </row>
    <row r="283" spans="1:1" ht="25.5">
      <c r="A283" s="90" t="s">
        <v>186</v>
      </c>
    </row>
    <row r="284" spans="1:1">
      <c r="A284" s="90"/>
    </row>
    <row r="285" spans="1:1" ht="46.5">
      <c r="A285" s="89" t="s">
        <v>67</v>
      </c>
    </row>
    <row r="286" spans="1:1">
      <c r="A286" s="90"/>
    </row>
    <row r="287" spans="1:1" ht="25.5">
      <c r="A287" s="90" t="s">
        <v>187</v>
      </c>
    </row>
    <row r="288" spans="1:1">
      <c r="A288" s="90"/>
    </row>
    <row r="289" spans="1:1" ht="25.5">
      <c r="A289" s="90" t="s">
        <v>188</v>
      </c>
    </row>
    <row r="290" spans="1:1">
      <c r="A290" s="90"/>
    </row>
    <row r="291" spans="1:1">
      <c r="A291" s="90" t="s">
        <v>189</v>
      </c>
    </row>
    <row r="292" spans="1:1">
      <c r="A292" s="90"/>
    </row>
    <row r="293" spans="1:1" ht="38.25">
      <c r="A293" s="90" t="s">
        <v>190</v>
      </c>
    </row>
    <row r="294" spans="1:1">
      <c r="A294" s="90"/>
    </row>
    <row r="295" spans="1:1" ht="25.5">
      <c r="A295" s="90" t="s">
        <v>191</v>
      </c>
    </row>
    <row r="296" spans="1:1">
      <c r="A296" s="90"/>
    </row>
    <row r="297" spans="1:1" ht="38.25">
      <c r="A297" s="90" t="s">
        <v>192</v>
      </c>
    </row>
    <row r="298" spans="1:1">
      <c r="A298" s="90"/>
    </row>
    <row r="299" spans="1:1" ht="25.5">
      <c r="A299" s="90" t="s">
        <v>193</v>
      </c>
    </row>
    <row r="300" spans="1:1">
      <c r="A300" s="90"/>
    </row>
    <row r="301" spans="1:1" ht="38.25">
      <c r="A301" s="90" t="s">
        <v>194</v>
      </c>
    </row>
    <row r="302" spans="1:1">
      <c r="A302" s="90"/>
    </row>
    <row r="303" spans="1:1">
      <c r="A303" s="90" t="s">
        <v>195</v>
      </c>
    </row>
    <row r="304" spans="1:1">
      <c r="A304" s="90"/>
    </row>
    <row r="305" spans="1:1" ht="38.25">
      <c r="A305" s="90" t="s">
        <v>196</v>
      </c>
    </row>
    <row r="306" spans="1:1">
      <c r="A306" s="90"/>
    </row>
    <row r="307" spans="1:1" ht="69.75">
      <c r="A307" s="89" t="s">
        <v>68</v>
      </c>
    </row>
    <row r="308" spans="1:1">
      <c r="A308" s="90"/>
    </row>
    <row r="309" spans="1:1" ht="25.5">
      <c r="A309" s="90" t="s">
        <v>197</v>
      </c>
    </row>
    <row r="310" spans="1:1">
      <c r="A310" s="90"/>
    </row>
    <row r="311" spans="1:1" ht="25.5">
      <c r="A311" s="90" t="s">
        <v>198</v>
      </c>
    </row>
    <row r="312" spans="1:1">
      <c r="A312" s="90"/>
    </row>
    <row r="313" spans="1:1" ht="25.5">
      <c r="A313" s="90" t="s">
        <v>199</v>
      </c>
    </row>
    <row r="314" spans="1:1">
      <c r="A314" s="90"/>
    </row>
    <row r="315" spans="1:1" ht="25.5">
      <c r="A315" s="90" t="s">
        <v>200</v>
      </c>
    </row>
    <row r="316" spans="1:1">
      <c r="A316" s="90"/>
    </row>
    <row r="317" spans="1:1" ht="25.5">
      <c r="A317" s="90" t="s">
        <v>201</v>
      </c>
    </row>
    <row r="318" spans="1:1">
      <c r="A318" s="90"/>
    </row>
    <row r="319" spans="1:1" ht="25.5">
      <c r="A319" s="90" t="s">
        <v>202</v>
      </c>
    </row>
    <row r="320" spans="1:1">
      <c r="A320" s="90"/>
    </row>
    <row r="321" spans="1:1" ht="25.5">
      <c r="A321" s="90" t="s">
        <v>203</v>
      </c>
    </row>
    <row r="322" spans="1:1">
      <c r="A322" s="90"/>
    </row>
    <row r="323" spans="1:1" ht="25.5">
      <c r="A323" s="90" t="s">
        <v>204</v>
      </c>
    </row>
    <row r="324" spans="1:1">
      <c r="A324" s="90"/>
    </row>
    <row r="325" spans="1:1" ht="25.5">
      <c r="A325" s="90" t="s">
        <v>205</v>
      </c>
    </row>
    <row r="326" spans="1:1">
      <c r="A326" s="90"/>
    </row>
    <row r="327" spans="1:1">
      <c r="A327" s="90" t="s">
        <v>206</v>
      </c>
    </row>
    <row r="328" spans="1:1">
      <c r="A328" s="90"/>
    </row>
    <row r="329" spans="1:1" ht="25.5">
      <c r="A329" s="90" t="s">
        <v>207</v>
      </c>
    </row>
    <row r="330" spans="1:1">
      <c r="A330" s="90"/>
    </row>
    <row r="331" spans="1:1" ht="25.5">
      <c r="A331" s="90" t="s">
        <v>208</v>
      </c>
    </row>
    <row r="332" spans="1:1">
      <c r="A332" s="90"/>
    </row>
    <row r="333" spans="1:1" ht="69.75">
      <c r="A333" s="89" t="s">
        <v>209</v>
      </c>
    </row>
    <row r="334" spans="1:1">
      <c r="A334" s="90"/>
    </row>
    <row r="335" spans="1:1">
      <c r="A335" s="90" t="s">
        <v>210</v>
      </c>
    </row>
    <row r="336" spans="1:1">
      <c r="A336" s="90"/>
    </row>
    <row r="337" spans="1:1">
      <c r="A337" s="90" t="s">
        <v>211</v>
      </c>
    </row>
    <row r="338" spans="1:1">
      <c r="A338" s="90"/>
    </row>
    <row r="339" spans="1:1">
      <c r="A339" s="90" t="s">
        <v>212</v>
      </c>
    </row>
    <row r="340" spans="1:1">
      <c r="A340" s="90"/>
    </row>
    <row r="341" spans="1:1" ht="25.5">
      <c r="A341" s="90" t="s">
        <v>213</v>
      </c>
    </row>
    <row r="342" spans="1:1">
      <c r="A342" s="90"/>
    </row>
    <row r="343" spans="1:1">
      <c r="A343" s="90" t="s">
        <v>214</v>
      </c>
    </row>
    <row r="344" spans="1:1">
      <c r="A344" s="90"/>
    </row>
    <row r="345" spans="1:1">
      <c r="A345" s="90" t="s">
        <v>215</v>
      </c>
    </row>
    <row r="346" spans="1:1">
      <c r="A346" s="90"/>
    </row>
    <row r="347" spans="1:1">
      <c r="A347" s="90" t="s">
        <v>216</v>
      </c>
    </row>
    <row r="348" spans="1:1">
      <c r="A348" s="90"/>
    </row>
    <row r="349" spans="1:1">
      <c r="A349" s="90" t="s">
        <v>217</v>
      </c>
    </row>
    <row r="350" spans="1:1">
      <c r="A350" s="90"/>
    </row>
    <row r="351" spans="1:1">
      <c r="A351" s="90" t="s">
        <v>218</v>
      </c>
    </row>
    <row r="352" spans="1:1">
      <c r="A352" s="90"/>
    </row>
    <row r="353" spans="1:1" ht="25.5">
      <c r="A353" s="90" t="s">
        <v>219</v>
      </c>
    </row>
    <row r="354" spans="1:1">
      <c r="A354" s="90"/>
    </row>
    <row r="355" spans="1:1">
      <c r="A355" s="90" t="s">
        <v>220</v>
      </c>
    </row>
    <row r="356" spans="1:1">
      <c r="A356" s="90"/>
    </row>
    <row r="357" spans="1:1" ht="25.5">
      <c r="A357" s="90" t="s">
        <v>221</v>
      </c>
    </row>
    <row r="358" spans="1:1">
      <c r="A358" s="90"/>
    </row>
    <row r="359" spans="1:1" ht="46.5">
      <c r="A359" s="89" t="s">
        <v>70</v>
      </c>
    </row>
    <row r="360" spans="1:1">
      <c r="A360" s="90"/>
    </row>
    <row r="361" spans="1:1" ht="25.5">
      <c r="A361" s="90" t="s">
        <v>222</v>
      </c>
    </row>
    <row r="362" spans="1:1">
      <c r="A362" s="90"/>
    </row>
    <row r="363" spans="1:1" ht="51">
      <c r="A363" s="90" t="s">
        <v>223</v>
      </c>
    </row>
    <row r="364" spans="1:1">
      <c r="A364" s="90"/>
    </row>
    <row r="365" spans="1:1">
      <c r="A365" s="90" t="s">
        <v>224</v>
      </c>
    </row>
    <row r="366" spans="1:1">
      <c r="A366" s="90"/>
    </row>
    <row r="367" spans="1:1" ht="25.5">
      <c r="A367" s="90" t="s">
        <v>225</v>
      </c>
    </row>
    <row r="368" spans="1:1">
      <c r="A368" s="90"/>
    </row>
    <row r="369" spans="1:1">
      <c r="A369" s="90" t="s">
        <v>226</v>
      </c>
    </row>
    <row r="370" spans="1:1">
      <c r="A370" s="90"/>
    </row>
    <row r="371" spans="1:1" ht="38.25">
      <c r="A371" s="90" t="s">
        <v>227</v>
      </c>
    </row>
    <row r="372" spans="1:1">
      <c r="A372" s="90"/>
    </row>
    <row r="373" spans="1:1" ht="25.5">
      <c r="A373" s="90" t="s">
        <v>228</v>
      </c>
    </row>
    <row r="374" spans="1:1">
      <c r="A374" s="90"/>
    </row>
    <row r="375" spans="1:1" ht="25.5">
      <c r="A375" s="90" t="s">
        <v>229</v>
      </c>
    </row>
    <row r="376" spans="1:1">
      <c r="A376" s="90"/>
    </row>
    <row r="377" spans="1:1" ht="25.5">
      <c r="A377" s="90" t="s">
        <v>230</v>
      </c>
    </row>
    <row r="378" spans="1:1">
      <c r="A378" s="90"/>
    </row>
    <row r="379" spans="1:1" ht="25.5">
      <c r="A379" s="90" t="s">
        <v>231</v>
      </c>
    </row>
    <row r="380" spans="1:1">
      <c r="A380" s="90"/>
    </row>
    <row r="381" spans="1:1" ht="25.5">
      <c r="A381" s="90" t="s">
        <v>232</v>
      </c>
    </row>
    <row r="382" spans="1:1">
      <c r="A382" s="90"/>
    </row>
    <row r="383" spans="1:1" ht="38.25">
      <c r="A383" s="90" t="s">
        <v>233</v>
      </c>
    </row>
    <row r="384" spans="1:1">
      <c r="A384" s="90"/>
    </row>
    <row r="385" spans="1:1">
      <c r="A385" s="90" t="s">
        <v>234</v>
      </c>
    </row>
    <row r="386" spans="1:1">
      <c r="A386" s="90"/>
    </row>
    <row r="387" spans="1:1">
      <c r="A387" s="90" t="s">
        <v>235</v>
      </c>
    </row>
    <row r="388" spans="1:1">
      <c r="A388" s="90"/>
    </row>
    <row r="389" spans="1:1" ht="25.5">
      <c r="A389" s="90" t="s">
        <v>236</v>
      </c>
    </row>
    <row r="390" spans="1:1">
      <c r="A390" s="90"/>
    </row>
    <row r="391" spans="1:1" ht="38.25">
      <c r="A391" s="90" t="s">
        <v>237</v>
      </c>
    </row>
    <row r="392" spans="1:1">
      <c r="A392" s="90"/>
    </row>
    <row r="393" spans="1:1" ht="25.5">
      <c r="A393" s="90" t="s">
        <v>238</v>
      </c>
    </row>
    <row r="394" spans="1:1">
      <c r="A394" s="90"/>
    </row>
    <row r="395" spans="1:1" ht="38.25">
      <c r="A395" s="90" t="s">
        <v>239</v>
      </c>
    </row>
    <row r="396" spans="1:1">
      <c r="A396" s="90"/>
    </row>
    <row r="397" spans="1:1" ht="25.5">
      <c r="A397" s="90" t="s">
        <v>240</v>
      </c>
    </row>
    <row r="398" spans="1:1">
      <c r="A398" s="90"/>
    </row>
    <row r="399" spans="1:1" ht="23.25">
      <c r="A399" s="89" t="s">
        <v>241</v>
      </c>
    </row>
    <row r="400" spans="1:1">
      <c r="A400" s="90"/>
    </row>
    <row r="401" spans="1:1" ht="38.25">
      <c r="A401" s="84" t="s">
        <v>242</v>
      </c>
    </row>
    <row r="402" spans="1:1">
      <c r="A402" s="90"/>
    </row>
    <row r="403" spans="1:1">
      <c r="A403" s="91"/>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H18"/>
  <sheetViews>
    <sheetView workbookViewId="0">
      <selection activeCell="J23" sqref="J23"/>
    </sheetView>
  </sheetViews>
  <sheetFormatPr defaultColWidth="8.7109375" defaultRowHeight="12.75"/>
  <cols>
    <col min="1" max="1" width="59.140625" style="37" customWidth="1"/>
    <col min="2" max="5" width="11.5703125" style="48" customWidth="1"/>
    <col min="6" max="6" width="3.85546875" style="48" customWidth="1"/>
    <col min="7" max="7" width="9.140625" style="48" customWidth="1"/>
    <col min="8" max="8" width="17.42578125" style="1" customWidth="1"/>
    <col min="9" max="9" width="8.7109375" style="1"/>
    <col min="10" max="10" width="15.42578125" style="1" customWidth="1"/>
    <col min="11" max="16384" width="8.7109375" style="1"/>
  </cols>
  <sheetData>
    <row r="1" spans="1:8" ht="15.75">
      <c r="A1" s="92" t="s">
        <v>243</v>
      </c>
      <c r="B1" s="93"/>
      <c r="C1" s="94" t="s">
        <v>244</v>
      </c>
      <c r="D1" s="94" t="s">
        <v>245</v>
      </c>
      <c r="E1" s="95" t="s">
        <v>246</v>
      </c>
      <c r="F1" s="96"/>
      <c r="G1" s="97" t="s">
        <v>247</v>
      </c>
      <c r="H1" s="25" t="s">
        <v>248</v>
      </c>
    </row>
    <row r="2" spans="1:8">
      <c r="A2" s="98" t="s">
        <v>249</v>
      </c>
      <c r="B2" s="99" t="s">
        <v>250</v>
      </c>
      <c r="C2" s="100">
        <f>(C18)/$B$12</f>
        <v>4.9500000000000011</v>
      </c>
      <c r="D2" s="100">
        <f>(D18)/$B$12</f>
        <v>10.650000000000002</v>
      </c>
      <c r="E2" s="100">
        <f>(E18)/$B$12</f>
        <v>24.000000000000004</v>
      </c>
      <c r="F2" s="101"/>
      <c r="G2" s="102" t="s">
        <v>251</v>
      </c>
      <c r="H2" s="32" t="s">
        <v>252</v>
      </c>
    </row>
    <row r="3" spans="1:8">
      <c r="A3" s="98" t="s">
        <v>253</v>
      </c>
      <c r="B3" s="99" t="s">
        <v>250</v>
      </c>
      <c r="C3" s="100">
        <f>($B$16+C18*($G$8/$G$9))/$B$12</f>
        <v>2.0750000000000002</v>
      </c>
      <c r="D3" s="100">
        <f>($B$16+D18*($G$8/$G$9))/$B$12</f>
        <v>3.0249999999999999</v>
      </c>
      <c r="E3" s="100">
        <f>($B$16+E18*($G$8/$G$9))/$B$12</f>
        <v>5.25</v>
      </c>
      <c r="F3" s="101"/>
      <c r="G3" s="102" t="s">
        <v>254</v>
      </c>
      <c r="H3" s="32" t="s">
        <v>255</v>
      </c>
    </row>
    <row r="4" spans="1:8">
      <c r="A4" s="103" t="s">
        <v>256</v>
      </c>
      <c r="B4" s="104"/>
      <c r="C4" s="105"/>
      <c r="D4" s="105"/>
      <c r="E4" s="106"/>
      <c r="F4" s="101"/>
      <c r="G4" s="102">
        <v>15</v>
      </c>
      <c r="H4" s="32" t="s">
        <v>257</v>
      </c>
    </row>
    <row r="5" spans="1:8">
      <c r="A5" s="43"/>
      <c r="B5" s="107" t="s">
        <v>258</v>
      </c>
      <c r="C5" s="108">
        <f t="shared" ref="C5:E6" si="0">C2/$G$10</f>
        <v>49.500000000000007</v>
      </c>
      <c r="D5" s="108">
        <f t="shared" si="0"/>
        <v>106.50000000000001</v>
      </c>
      <c r="E5" s="109">
        <f t="shared" si="0"/>
        <v>240.00000000000003</v>
      </c>
      <c r="F5" s="110"/>
      <c r="G5" s="111">
        <v>15000</v>
      </c>
      <c r="H5" s="32" t="s">
        <v>259</v>
      </c>
    </row>
    <row r="6" spans="1:8">
      <c r="A6" s="98" t="s">
        <v>260</v>
      </c>
      <c r="B6" s="112" t="s">
        <v>261</v>
      </c>
      <c r="C6" s="113">
        <f t="shared" si="0"/>
        <v>20.75</v>
      </c>
      <c r="D6" s="113">
        <f t="shared" si="0"/>
        <v>30.249999999999996</v>
      </c>
      <c r="E6" s="114">
        <f t="shared" si="0"/>
        <v>52.5</v>
      </c>
      <c r="F6" s="101"/>
      <c r="G6" s="102">
        <v>0.05</v>
      </c>
      <c r="H6" s="32" t="s">
        <v>262</v>
      </c>
    </row>
    <row r="7" spans="1:8">
      <c r="A7" s="98" t="s">
        <v>263</v>
      </c>
      <c r="B7" s="104"/>
      <c r="C7" s="105"/>
      <c r="D7" s="105"/>
      <c r="E7" s="106"/>
      <c r="F7" s="101"/>
      <c r="G7" s="102">
        <v>10</v>
      </c>
      <c r="H7" s="32" t="s">
        <v>264</v>
      </c>
    </row>
    <row r="8" spans="1:8">
      <c r="A8" s="115" t="s">
        <v>265</v>
      </c>
      <c r="F8" s="101"/>
      <c r="G8" s="102">
        <v>0.05</v>
      </c>
      <c r="H8" s="32" t="s">
        <v>266</v>
      </c>
    </row>
    <row r="9" spans="1:8">
      <c r="A9" s="116" t="s">
        <v>267</v>
      </c>
      <c r="F9" s="101"/>
      <c r="G9" s="102">
        <v>0.30000000000000004</v>
      </c>
      <c r="H9" s="32" t="s">
        <v>268</v>
      </c>
    </row>
    <row r="10" spans="1:8">
      <c r="A10" s="117" t="s">
        <v>269</v>
      </c>
      <c r="B10" s="104"/>
      <c r="C10" s="105"/>
      <c r="D10" s="105"/>
      <c r="E10" s="106"/>
      <c r="F10" s="101"/>
      <c r="G10" s="102">
        <v>0.1</v>
      </c>
      <c r="H10" s="32" t="s">
        <v>270</v>
      </c>
    </row>
    <row r="11" spans="1:8">
      <c r="A11" s="43"/>
      <c r="B11" s="118" t="s">
        <v>271</v>
      </c>
      <c r="C11" s="118" t="s">
        <v>244</v>
      </c>
      <c r="D11" s="94" t="s">
        <v>245</v>
      </c>
      <c r="E11" s="95" t="s">
        <v>246</v>
      </c>
      <c r="F11" s="101"/>
      <c r="G11" s="102"/>
      <c r="H11" s="32"/>
    </row>
    <row r="12" spans="1:8">
      <c r="A12" s="98" t="s">
        <v>272</v>
      </c>
      <c r="B12" s="119">
        <f>$G$5</f>
        <v>15000</v>
      </c>
      <c r="C12" s="120"/>
      <c r="D12" s="97"/>
      <c r="E12" s="121"/>
      <c r="F12" s="101"/>
      <c r="G12" s="102"/>
      <c r="H12" s="32"/>
    </row>
    <row r="13" spans="1:8">
      <c r="A13" s="98" t="s">
        <v>273</v>
      </c>
      <c r="B13" s="122">
        <f>(B12+B12*$G$6*($G$7/2))/$G$7</f>
        <v>1875</v>
      </c>
      <c r="C13" s="122">
        <f>B13*(G7/2)</f>
        <v>9375</v>
      </c>
      <c r="D13" s="102">
        <f>B13*($G$7)</f>
        <v>18750</v>
      </c>
      <c r="E13" s="123"/>
      <c r="F13" s="101"/>
      <c r="G13" s="102"/>
      <c r="H13" s="32"/>
    </row>
    <row r="14" spans="1:8">
      <c r="A14" s="98" t="s">
        <v>274</v>
      </c>
      <c r="B14" s="122">
        <f>-B12</f>
        <v>-15000</v>
      </c>
      <c r="C14" s="122">
        <f>16500*$G$4</f>
        <v>247500</v>
      </c>
      <c r="D14" s="102">
        <f>35500*$G$4</f>
        <v>532500</v>
      </c>
      <c r="E14" s="123">
        <f>80000*$G$4</f>
        <v>1200000</v>
      </c>
      <c r="F14" s="101"/>
      <c r="G14" s="102"/>
      <c r="H14" s="32"/>
    </row>
    <row r="15" spans="1:8">
      <c r="A15" s="98" t="s">
        <v>275</v>
      </c>
      <c r="B15" s="122">
        <f>-B13</f>
        <v>-1875</v>
      </c>
      <c r="C15" s="122">
        <f>-B13*($G$7/2)</f>
        <v>-9375</v>
      </c>
      <c r="D15" s="102">
        <f>-B13*($G$7)</f>
        <v>-18750</v>
      </c>
      <c r="E15" s="123"/>
      <c r="F15" s="101"/>
      <c r="G15" s="102"/>
      <c r="H15" s="32"/>
    </row>
    <row r="16" spans="1:8">
      <c r="A16" s="98" t="s">
        <v>276</v>
      </c>
      <c r="B16" s="122">
        <f>B13*$G$7</f>
        <v>18750</v>
      </c>
      <c r="C16" s="122">
        <f>C14*$G$8</f>
        <v>12375</v>
      </c>
      <c r="D16" s="102">
        <f>D14*$G$8</f>
        <v>26625</v>
      </c>
      <c r="E16" s="123">
        <f>E14*$G$9</f>
        <v>360000.00000000006</v>
      </c>
      <c r="F16" s="101"/>
      <c r="G16" s="102"/>
      <c r="H16" s="32"/>
    </row>
    <row r="17" spans="1:8">
      <c r="A17" s="98"/>
      <c r="B17" s="122"/>
      <c r="C17" s="122"/>
      <c r="D17" s="102"/>
      <c r="E17" s="123"/>
      <c r="F17" s="101"/>
      <c r="G17" s="102"/>
      <c r="H17" s="32"/>
    </row>
    <row r="18" spans="1:8">
      <c r="A18" s="124" t="s">
        <v>277</v>
      </c>
      <c r="B18" s="125">
        <f>B12</f>
        <v>15000</v>
      </c>
      <c r="C18" s="104">
        <f>C14*$G$9</f>
        <v>74250.000000000015</v>
      </c>
      <c r="D18" s="105">
        <f>D14*$G$9</f>
        <v>159750.00000000003</v>
      </c>
      <c r="E18" s="106">
        <f>E14*$G$9</f>
        <v>360000.00000000006</v>
      </c>
      <c r="F18" s="126"/>
      <c r="G18" s="105"/>
      <c r="H18" s="72"/>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dimension ref="A1:K25"/>
  <sheetViews>
    <sheetView workbookViewId="0">
      <selection activeCell="I28" sqref="I28"/>
    </sheetView>
  </sheetViews>
  <sheetFormatPr defaultColWidth="8.7109375" defaultRowHeight="12.75"/>
  <cols>
    <col min="1" max="1" width="58" style="1" customWidth="1"/>
    <col min="2" max="2" width="11.42578125" style="127" customWidth="1"/>
    <col min="3" max="3" width="6.140625" style="1" customWidth="1"/>
    <col min="4" max="4" width="11.7109375" style="127" customWidth="1"/>
    <col min="5" max="5" width="22.85546875" style="1" customWidth="1"/>
    <col min="6" max="8" width="0" style="1" hidden="1" customWidth="1"/>
    <col min="9" max="9" width="8" style="1" customWidth="1"/>
    <col min="10" max="10" width="6.7109375" style="37" customWidth="1"/>
    <col min="11" max="11" width="6" style="48" customWidth="1"/>
    <col min="12" max="16384" width="8.7109375" style="1"/>
  </cols>
  <sheetData>
    <row r="1" spans="1:11">
      <c r="A1" s="128" t="s">
        <v>278</v>
      </c>
      <c r="B1" s="129"/>
      <c r="C1" s="130"/>
      <c r="D1" s="131">
        <v>1000000</v>
      </c>
      <c r="E1" s="132" t="s">
        <v>279</v>
      </c>
      <c r="F1" s="4"/>
      <c r="G1" s="4"/>
      <c r="H1" s="4"/>
      <c r="I1" s="4"/>
      <c r="J1" s="16">
        <v>1</v>
      </c>
      <c r="K1" s="121">
        <v>1</v>
      </c>
    </row>
    <row r="2" spans="1:11">
      <c r="A2" s="133"/>
      <c r="B2" s="134" t="s">
        <v>280</v>
      </c>
      <c r="C2" s="135"/>
      <c r="D2" s="136">
        <v>500</v>
      </c>
      <c r="E2" s="137" t="s">
        <v>281</v>
      </c>
      <c r="F2" s="14"/>
      <c r="G2" s="14"/>
      <c r="H2" s="14"/>
      <c r="I2" s="14"/>
      <c r="J2" s="20">
        <v>2</v>
      </c>
      <c r="K2" s="123">
        <f t="shared" ref="K2:K10" si="0">K1*(1+$D$16)</f>
        <v>1.1499999999999999</v>
      </c>
    </row>
    <row r="3" spans="1:11">
      <c r="A3" s="138" t="s">
        <v>282</v>
      </c>
      <c r="B3" s="139"/>
      <c r="C3" s="135"/>
      <c r="D3" s="139">
        <v>10</v>
      </c>
      <c r="E3" s="140" t="s">
        <v>283</v>
      </c>
      <c r="F3" s="14"/>
      <c r="G3" s="14"/>
      <c r="H3" s="14"/>
      <c r="I3" s="14"/>
      <c r="J3" s="20">
        <v>3</v>
      </c>
      <c r="K3" s="123">
        <f t="shared" si="0"/>
        <v>1.3224999999999998</v>
      </c>
    </row>
    <row r="4" spans="1:11">
      <c r="A4" s="141" t="s">
        <v>284</v>
      </c>
      <c r="B4" s="139">
        <f>D4*D3*D5/1000</f>
        <v>24.000000000000004</v>
      </c>
      <c r="C4" s="135"/>
      <c r="D4" s="139">
        <v>8000</v>
      </c>
      <c r="E4" s="140" t="s">
        <v>285</v>
      </c>
      <c r="F4" s="14"/>
      <c r="G4" s="14"/>
      <c r="H4" s="14"/>
      <c r="I4" s="14"/>
      <c r="J4" s="20">
        <v>4</v>
      </c>
      <c r="K4" s="123">
        <f t="shared" si="0"/>
        <v>1.5208749999999995</v>
      </c>
    </row>
    <row r="5" spans="1:11">
      <c r="A5" s="141" t="s">
        <v>286</v>
      </c>
      <c r="B5" s="139">
        <f>D4*D3*((1-D7)/D7)*D6/1000</f>
        <v>17.999999999999996</v>
      </c>
      <c r="C5" s="135"/>
      <c r="D5" s="139">
        <v>0.30000000000000004</v>
      </c>
      <c r="E5" s="140" t="s">
        <v>287</v>
      </c>
      <c r="F5" s="14">
        <f>184/(289+327)</f>
        <v>0.29870129870129869</v>
      </c>
      <c r="G5" s="142" t="s">
        <v>288</v>
      </c>
      <c r="H5" s="14"/>
      <c r="I5" s="14"/>
      <c r="J5" s="20">
        <v>5</v>
      </c>
      <c r="K5" s="123">
        <f t="shared" si="0"/>
        <v>1.7490062499999994</v>
      </c>
    </row>
    <row r="6" spans="1:11">
      <c r="A6" s="143"/>
      <c r="B6" s="139"/>
      <c r="C6" s="135"/>
      <c r="D6" s="139">
        <v>0.15</v>
      </c>
      <c r="E6" s="140" t="s">
        <v>289</v>
      </c>
      <c r="F6" s="14"/>
      <c r="G6" s="14"/>
      <c r="H6" s="14"/>
      <c r="I6" s="14"/>
      <c r="J6" s="20">
        <v>6</v>
      </c>
      <c r="K6" s="123">
        <f t="shared" si="0"/>
        <v>2.0113571874999994</v>
      </c>
    </row>
    <row r="7" spans="1:11">
      <c r="A7" s="144" t="s">
        <v>290</v>
      </c>
      <c r="B7" s="139"/>
      <c r="C7" s="135"/>
      <c r="D7" s="139">
        <v>0.4</v>
      </c>
      <c r="E7" s="32" t="s">
        <v>291</v>
      </c>
      <c r="F7" s="14"/>
      <c r="G7" s="14"/>
      <c r="H7" s="14"/>
      <c r="I7" s="14"/>
      <c r="J7" s="20">
        <v>7</v>
      </c>
      <c r="K7" s="123">
        <f t="shared" si="0"/>
        <v>2.3130607656249991</v>
      </c>
    </row>
    <row r="8" spans="1:11">
      <c r="A8" s="141" t="s">
        <v>292</v>
      </c>
      <c r="B8" s="139">
        <f>D2*D8/1000</f>
        <v>22.5</v>
      </c>
      <c r="C8" s="135"/>
      <c r="D8" s="139">
        <v>45</v>
      </c>
      <c r="E8" s="140" t="s">
        <v>293</v>
      </c>
      <c r="F8" s="14"/>
      <c r="G8" s="14"/>
      <c r="H8" s="14"/>
      <c r="I8" s="14"/>
      <c r="J8" s="20">
        <v>8</v>
      </c>
      <c r="K8" s="123">
        <f t="shared" si="0"/>
        <v>2.6600198804687487</v>
      </c>
    </row>
    <row r="9" spans="1:11">
      <c r="A9" s="141" t="s">
        <v>294</v>
      </c>
      <c r="B9" s="139">
        <f>D2*D9/1000</f>
        <v>27.5</v>
      </c>
      <c r="C9" s="135"/>
      <c r="D9" s="139">
        <v>55</v>
      </c>
      <c r="E9" s="140" t="s">
        <v>295</v>
      </c>
      <c r="F9" s="14"/>
      <c r="G9" s="14"/>
      <c r="H9" s="14"/>
      <c r="I9" s="14"/>
      <c r="J9" s="20">
        <v>9</v>
      </c>
      <c r="K9" s="123">
        <f t="shared" si="0"/>
        <v>3.0590228625390607</v>
      </c>
    </row>
    <row r="10" spans="1:11">
      <c r="A10" s="141" t="s">
        <v>296</v>
      </c>
      <c r="B10" s="139">
        <f>D2*D10/1000</f>
        <v>8</v>
      </c>
      <c r="C10" s="135"/>
      <c r="D10" s="139">
        <v>16</v>
      </c>
      <c r="E10" s="140" t="s">
        <v>297</v>
      </c>
      <c r="F10" s="14"/>
      <c r="G10" s="14"/>
      <c r="H10" s="14"/>
      <c r="I10" s="14"/>
      <c r="J10" s="20">
        <v>10</v>
      </c>
      <c r="K10" s="123">
        <f t="shared" si="0"/>
        <v>3.5178762919199196</v>
      </c>
    </row>
    <row r="11" spans="1:11">
      <c r="A11" s="145"/>
      <c r="B11" s="146"/>
      <c r="C11" s="135"/>
      <c r="D11" s="139">
        <v>5</v>
      </c>
      <c r="E11" s="140" t="s">
        <v>298</v>
      </c>
      <c r="F11" s="14"/>
      <c r="G11" s="14"/>
      <c r="H11" s="14"/>
      <c r="I11" s="14"/>
      <c r="J11" s="147" t="s">
        <v>299</v>
      </c>
      <c r="K11" s="148">
        <f>SUM(K1:K10)</f>
        <v>20.303718238052724</v>
      </c>
    </row>
    <row r="12" spans="1:11">
      <c r="A12" s="149" t="s">
        <v>300</v>
      </c>
      <c r="B12" s="150">
        <f>SUM(B4:B10)</f>
        <v>100</v>
      </c>
      <c r="C12" s="151"/>
      <c r="D12" s="139"/>
      <c r="E12" s="152"/>
      <c r="F12" s="14"/>
      <c r="G12" s="14"/>
      <c r="H12" s="153"/>
      <c r="I12" s="14"/>
      <c r="J12" s="154"/>
      <c r="K12" s="123"/>
    </row>
    <row r="13" spans="1:11">
      <c r="A13" s="144" t="s">
        <v>301</v>
      </c>
      <c r="B13" s="155">
        <f>B12*D11</f>
        <v>500</v>
      </c>
      <c r="C13" s="151"/>
      <c r="D13" s="139"/>
      <c r="E13" s="152"/>
      <c r="F13" s="14"/>
      <c r="G13" s="14"/>
      <c r="H13" s="153"/>
      <c r="I13" s="14"/>
      <c r="J13" s="154"/>
      <c r="K13" s="123"/>
    </row>
    <row r="14" spans="1:11">
      <c r="A14" s="144" t="s">
        <v>302</v>
      </c>
      <c r="B14" s="155">
        <f>B13/D2</f>
        <v>1</v>
      </c>
      <c r="C14" s="151"/>
      <c r="D14" s="139">
        <v>0.30000000000000004</v>
      </c>
      <c r="E14" s="140" t="s">
        <v>303</v>
      </c>
      <c r="F14" s="14"/>
      <c r="G14" s="14"/>
      <c r="H14" s="153"/>
      <c r="I14" s="14"/>
      <c r="J14" s="154"/>
      <c r="K14" s="123"/>
    </row>
    <row r="15" spans="1:11">
      <c r="A15" s="144" t="s">
        <v>304</v>
      </c>
      <c r="B15" s="155">
        <f>B14*D1</f>
        <v>1000000</v>
      </c>
      <c r="C15" s="151"/>
      <c r="D15" s="139">
        <v>0.33333000000000002</v>
      </c>
      <c r="E15" s="140" t="s">
        <v>305</v>
      </c>
      <c r="F15" s="14"/>
      <c r="G15" s="14"/>
      <c r="H15" s="153"/>
      <c r="I15" s="14"/>
      <c r="J15" s="154"/>
      <c r="K15" s="123"/>
    </row>
    <row r="16" spans="1:11">
      <c r="A16" s="156" t="s">
        <v>306</v>
      </c>
      <c r="B16" s="157">
        <f>B15*D14</f>
        <v>300000.00000000006</v>
      </c>
      <c r="C16" s="151"/>
      <c r="D16" s="139">
        <v>0.15</v>
      </c>
      <c r="E16" s="158" t="s">
        <v>307</v>
      </c>
      <c r="F16" s="14"/>
      <c r="G16" s="14"/>
      <c r="H16" s="153"/>
      <c r="I16" s="14"/>
      <c r="J16" s="154"/>
      <c r="K16" s="123"/>
    </row>
    <row r="17" spans="1:11">
      <c r="A17" s="159" t="s">
        <v>308</v>
      </c>
      <c r="B17" s="160">
        <f>B16*D15</f>
        <v>99999.000000000029</v>
      </c>
      <c r="C17" s="151"/>
      <c r="D17" s="139"/>
      <c r="E17" s="152"/>
      <c r="F17" s="14"/>
      <c r="G17" s="14"/>
      <c r="H17" s="153"/>
      <c r="I17" s="14"/>
      <c r="J17" s="154"/>
      <c r="K17" s="123"/>
    </row>
    <row r="18" spans="1:11">
      <c r="A18" s="161"/>
      <c r="B18" s="162"/>
      <c r="C18" s="135"/>
      <c r="D18" s="139"/>
      <c r="E18" s="152"/>
      <c r="F18" s="14"/>
      <c r="G18" s="14"/>
      <c r="H18" s="153"/>
      <c r="I18" s="14"/>
      <c r="J18" s="154"/>
      <c r="K18" s="123"/>
    </row>
    <row r="19" spans="1:11">
      <c r="A19" s="133"/>
      <c r="B19" s="139"/>
      <c r="C19" s="135"/>
      <c r="D19" s="139"/>
      <c r="E19" s="152"/>
      <c r="F19" s="14"/>
      <c r="G19" s="14"/>
      <c r="H19" s="153"/>
      <c r="I19" s="14"/>
      <c r="J19" s="154"/>
      <c r="K19" s="123"/>
    </row>
    <row r="20" spans="1:11">
      <c r="A20" s="163" t="s">
        <v>309</v>
      </c>
      <c r="B20" s="139"/>
      <c r="C20" s="135"/>
      <c r="D20" s="139"/>
      <c r="E20" s="152"/>
      <c r="F20" s="14"/>
      <c r="G20" s="14"/>
      <c r="H20" s="153"/>
      <c r="I20" s="14"/>
      <c r="J20" s="154"/>
      <c r="K20" s="123"/>
    </row>
    <row r="21" spans="1:11">
      <c r="A21" s="164" t="s">
        <v>310</v>
      </c>
      <c r="B21" s="139"/>
      <c r="C21" s="135"/>
      <c r="D21" s="139"/>
      <c r="E21" s="152"/>
      <c r="F21" s="14"/>
      <c r="G21" s="14"/>
      <c r="H21" s="153"/>
      <c r="I21" s="14"/>
      <c r="J21" s="154"/>
      <c r="K21" s="123"/>
    </row>
    <row r="22" spans="1:11">
      <c r="A22" s="164" t="s">
        <v>311</v>
      </c>
      <c r="B22" s="139"/>
      <c r="C22" s="135"/>
      <c r="D22" s="139"/>
      <c r="E22" s="152"/>
      <c r="F22" s="14"/>
      <c r="G22" s="14"/>
      <c r="H22" s="153"/>
      <c r="I22" s="14"/>
      <c r="J22" s="154"/>
      <c r="K22" s="123"/>
    </row>
    <row r="23" spans="1:11">
      <c r="A23" s="164" t="s">
        <v>312</v>
      </c>
      <c r="B23" s="139"/>
      <c r="C23" s="135"/>
      <c r="D23" s="139"/>
      <c r="E23" s="152"/>
      <c r="F23" s="14"/>
      <c r="G23" s="14"/>
      <c r="H23" s="153"/>
      <c r="I23" s="14"/>
      <c r="J23" s="154"/>
      <c r="K23" s="123"/>
    </row>
    <row r="24" spans="1:11">
      <c r="A24" s="164" t="s">
        <v>313</v>
      </c>
      <c r="B24" s="139"/>
      <c r="C24" s="135"/>
      <c r="D24" s="139"/>
      <c r="E24" s="152"/>
      <c r="F24" s="14"/>
      <c r="G24" s="14"/>
      <c r="H24" s="153"/>
      <c r="I24" s="14"/>
      <c r="J24" s="154"/>
      <c r="K24" s="123"/>
    </row>
    <row r="25" spans="1:11">
      <c r="A25" s="165" t="s">
        <v>314</v>
      </c>
      <c r="B25" s="166"/>
      <c r="C25" s="167"/>
      <c r="D25" s="166"/>
      <c r="E25" s="168"/>
      <c r="F25" s="77"/>
      <c r="G25" s="77"/>
      <c r="H25" s="169"/>
      <c r="I25" s="77"/>
      <c r="J25" s="62"/>
      <c r="K25" s="106"/>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dimension ref="A1:X187"/>
  <sheetViews>
    <sheetView tabSelected="1" zoomScale="89" zoomScaleNormal="89" workbookViewId="0">
      <selection activeCell="U12" sqref="U12"/>
    </sheetView>
  </sheetViews>
  <sheetFormatPr defaultColWidth="11.5703125" defaultRowHeight="12.75"/>
  <cols>
    <col min="1" max="1" width="22.85546875" style="170" customWidth="1"/>
    <col min="2" max="7" width="7" style="170" customWidth="1"/>
    <col min="8" max="8" width="4.140625" style="170" customWidth="1"/>
    <col min="9" max="9" width="11" style="171" customWidth="1"/>
    <col min="10" max="10" width="11" style="172" customWidth="1"/>
    <col min="11" max="16" width="9.28515625" style="173" customWidth="1"/>
    <col min="17" max="17" width="9.28515625" style="174" customWidth="1"/>
    <col min="18" max="18" width="2.85546875" style="174" customWidth="1"/>
    <col min="19" max="19" width="7.7109375" style="175" customWidth="1"/>
    <col min="20" max="20" width="9.28515625" style="175" customWidth="1"/>
    <col min="21" max="21" width="9.28515625" style="174" customWidth="1"/>
    <col min="22" max="22" width="3.7109375" style="174" customWidth="1"/>
    <col min="23" max="23" width="4" style="170" customWidth="1"/>
    <col min="24" max="24" width="11.5703125" style="176"/>
    <col min="25" max="16384" width="11.5703125" style="170"/>
  </cols>
  <sheetData>
    <row r="1" spans="1:24" s="190" customFormat="1">
      <c r="A1" s="177" t="s">
        <v>315</v>
      </c>
      <c r="B1" s="178" t="s">
        <v>316</v>
      </c>
      <c r="C1" s="178" t="s">
        <v>317</v>
      </c>
      <c r="D1" s="178">
        <v>250</v>
      </c>
      <c r="E1" s="178">
        <v>100</v>
      </c>
      <c r="F1" s="178">
        <v>15</v>
      </c>
      <c r="G1" s="178" t="s">
        <v>318</v>
      </c>
      <c r="H1" s="178"/>
      <c r="I1" s="179" t="s">
        <v>319</v>
      </c>
      <c r="J1" s="180" t="s">
        <v>320</v>
      </c>
      <c r="K1" s="181"/>
      <c r="L1" s="178" t="s">
        <v>321</v>
      </c>
      <c r="M1" s="178" t="s">
        <v>322</v>
      </c>
      <c r="N1" s="178" t="s">
        <v>323</v>
      </c>
      <c r="O1" s="178" t="s">
        <v>324</v>
      </c>
      <c r="P1" s="178" t="s">
        <v>325</v>
      </c>
      <c r="Q1" s="182" t="s">
        <v>326</v>
      </c>
      <c r="R1" s="183"/>
      <c r="S1" s="184" t="s">
        <v>327</v>
      </c>
      <c r="T1" s="185" t="s">
        <v>328</v>
      </c>
      <c r="U1" s="186" t="s">
        <v>329</v>
      </c>
      <c r="V1" s="187"/>
      <c r="W1" s="188">
        <v>15</v>
      </c>
      <c r="X1" s="189" t="s">
        <v>330</v>
      </c>
    </row>
    <row r="2" spans="1:24" s="201" customFormat="1">
      <c r="A2" s="191" t="s">
        <v>331</v>
      </c>
      <c r="B2" s="192">
        <v>2060</v>
      </c>
      <c r="C2" s="192">
        <v>2890</v>
      </c>
      <c r="D2" s="192">
        <v>2270</v>
      </c>
      <c r="E2" s="192">
        <v>1860</v>
      </c>
      <c r="F2" s="192">
        <v>1240</v>
      </c>
      <c r="G2" s="192">
        <v>1650</v>
      </c>
      <c r="H2" s="193"/>
      <c r="I2" s="179">
        <f t="shared" ref="I2:I10" si="0">1/J2</f>
        <v>1</v>
      </c>
      <c r="J2" s="180">
        <f t="shared" ref="J2:J10" si="1">B2/$B$2</f>
        <v>1</v>
      </c>
      <c r="K2" s="194">
        <f t="shared" ref="K2:P2" si="2">$B$2/B2</f>
        <v>1</v>
      </c>
      <c r="L2" s="194">
        <f t="shared" si="2"/>
        <v>0.71280276816609001</v>
      </c>
      <c r="M2" s="194">
        <f t="shared" si="2"/>
        <v>0.90748898678414092</v>
      </c>
      <c r="N2" s="194">
        <f t="shared" si="2"/>
        <v>1.10752688172043</v>
      </c>
      <c r="O2" s="194">
        <f t="shared" si="2"/>
        <v>1.6612903225806452</v>
      </c>
      <c r="P2" s="194">
        <f t="shared" si="2"/>
        <v>1.2484848484848485</v>
      </c>
      <c r="Q2" s="195">
        <f>$W$1*J2</f>
        <v>15</v>
      </c>
      <c r="R2" s="196"/>
      <c r="S2" s="197">
        <v>60</v>
      </c>
      <c r="T2" s="198">
        <f>Q2*S2</f>
        <v>900</v>
      </c>
      <c r="U2" s="199">
        <f>Q2*$W$2</f>
        <v>45</v>
      </c>
      <c r="V2" s="200"/>
      <c r="W2" s="188">
        <v>3</v>
      </c>
      <c r="X2" s="189" t="s">
        <v>332</v>
      </c>
    </row>
    <row r="3" spans="1:24">
      <c r="A3" s="202" t="s">
        <v>333</v>
      </c>
      <c r="B3" s="203">
        <v>2830</v>
      </c>
      <c r="C3" s="204">
        <v>3960</v>
      </c>
      <c r="D3" s="204">
        <v>3110</v>
      </c>
      <c r="E3" s="204">
        <v>2550</v>
      </c>
      <c r="F3" s="204">
        <v>1700</v>
      </c>
      <c r="G3" s="204">
        <v>2260</v>
      </c>
      <c r="H3" s="205"/>
      <c r="I3" s="206">
        <f t="shared" si="0"/>
        <v>0.72791519434628971</v>
      </c>
      <c r="J3" s="207">
        <f t="shared" si="1"/>
        <v>1.3737864077669903</v>
      </c>
      <c r="K3" s="208">
        <f t="shared" ref="K3:P3" si="3">$B$3/B3</f>
        <v>1</v>
      </c>
      <c r="L3" s="208">
        <f t="shared" si="3"/>
        <v>0.71464646464646464</v>
      </c>
      <c r="M3" s="208">
        <f t="shared" si="3"/>
        <v>0.909967845659164</v>
      </c>
      <c r="N3" s="209">
        <f t="shared" si="3"/>
        <v>1.1098039215686275</v>
      </c>
      <c r="O3" s="209">
        <f t="shared" si="3"/>
        <v>1.6647058823529413</v>
      </c>
      <c r="P3" s="209">
        <f t="shared" si="3"/>
        <v>1.252212389380531</v>
      </c>
      <c r="Q3" s="210">
        <f t="shared" ref="Q3:Q10" si="4">$W$1*J3</f>
        <v>20.606796116504857</v>
      </c>
      <c r="R3" s="196"/>
      <c r="S3" s="211">
        <v>85</v>
      </c>
      <c r="T3" s="212">
        <f t="shared" ref="T3:T6" si="5">Q3*S3</f>
        <v>1751.5776699029127</v>
      </c>
      <c r="U3" s="213">
        <f t="shared" ref="U3:U6" si="6">Q3*$W$2</f>
        <v>61.820388349514573</v>
      </c>
      <c r="W3" s="188">
        <v>10</v>
      </c>
      <c r="X3" s="189" t="s">
        <v>334</v>
      </c>
    </row>
    <row r="4" spans="1:24">
      <c r="A4" s="214" t="s">
        <v>335</v>
      </c>
      <c r="B4" s="215">
        <v>2610</v>
      </c>
      <c r="C4" s="215">
        <v>3660</v>
      </c>
      <c r="D4" s="215">
        <v>2870</v>
      </c>
      <c r="E4" s="215">
        <v>2350</v>
      </c>
      <c r="F4" s="215">
        <v>1570</v>
      </c>
      <c r="G4" s="215">
        <v>2090</v>
      </c>
      <c r="H4" s="216"/>
      <c r="I4" s="217">
        <f t="shared" si="0"/>
        <v>0.78927203065134088</v>
      </c>
      <c r="J4" s="218">
        <f t="shared" si="1"/>
        <v>1.266990291262136</v>
      </c>
      <c r="K4" s="219">
        <f t="shared" ref="K4:P4" si="7">$B$4/B4</f>
        <v>1</v>
      </c>
      <c r="L4" s="219">
        <f t="shared" si="7"/>
        <v>0.71311475409836067</v>
      </c>
      <c r="M4" s="219">
        <f t="shared" si="7"/>
        <v>0.90940766550522645</v>
      </c>
      <c r="N4" s="220">
        <f t="shared" si="7"/>
        <v>1.1106382978723404</v>
      </c>
      <c r="O4" s="220">
        <f t="shared" si="7"/>
        <v>1.6624203821656052</v>
      </c>
      <c r="P4" s="220">
        <f t="shared" si="7"/>
        <v>1.2488038277511961</v>
      </c>
      <c r="Q4" s="221">
        <f t="shared" si="4"/>
        <v>19.00485436893204</v>
      </c>
      <c r="R4" s="196"/>
      <c r="S4" s="222">
        <v>68</v>
      </c>
      <c r="T4" s="223">
        <f t="shared" si="5"/>
        <v>1292.3300970873788</v>
      </c>
      <c r="U4" s="224">
        <f t="shared" si="6"/>
        <v>57.014563106796118</v>
      </c>
    </row>
    <row r="5" spans="1:24">
      <c r="A5" s="214" t="s">
        <v>336</v>
      </c>
      <c r="B5" s="215">
        <v>2880</v>
      </c>
      <c r="C5" s="215">
        <v>4030</v>
      </c>
      <c r="D5" s="215">
        <v>3160</v>
      </c>
      <c r="E5" s="215">
        <v>2590</v>
      </c>
      <c r="F5" s="215">
        <v>1730</v>
      </c>
      <c r="G5" s="215">
        <v>2300</v>
      </c>
      <c r="H5" s="216"/>
      <c r="I5" s="217">
        <f t="shared" si="0"/>
        <v>0.71527777777777779</v>
      </c>
      <c r="J5" s="218">
        <f t="shared" si="1"/>
        <v>1.3980582524271845</v>
      </c>
      <c r="K5" s="219">
        <f t="shared" ref="K5:P5" si="8">$B$5/B5</f>
        <v>1</v>
      </c>
      <c r="L5" s="219">
        <f t="shared" si="8"/>
        <v>0.71464019851116622</v>
      </c>
      <c r="M5" s="219">
        <f t="shared" si="8"/>
        <v>0.91139240506329111</v>
      </c>
      <c r="N5" s="220">
        <f t="shared" si="8"/>
        <v>1.111969111969112</v>
      </c>
      <c r="O5" s="220">
        <f t="shared" si="8"/>
        <v>1.6647398843930636</v>
      </c>
      <c r="P5" s="220">
        <f t="shared" si="8"/>
        <v>1.2521739130434784</v>
      </c>
      <c r="Q5" s="221">
        <f t="shared" si="4"/>
        <v>20.970873786407768</v>
      </c>
      <c r="R5" s="196"/>
      <c r="S5" s="222">
        <v>65</v>
      </c>
      <c r="T5" s="223">
        <f t="shared" si="5"/>
        <v>1363.1067961165049</v>
      </c>
      <c r="U5" s="224">
        <f t="shared" si="6"/>
        <v>62.912621359223309</v>
      </c>
    </row>
    <row r="6" spans="1:24">
      <c r="A6" s="225" t="s">
        <v>337</v>
      </c>
      <c r="B6" s="226">
        <v>2050</v>
      </c>
      <c r="C6" s="226">
        <v>2870</v>
      </c>
      <c r="D6" s="226">
        <v>2260</v>
      </c>
      <c r="E6" s="226">
        <v>1850</v>
      </c>
      <c r="F6" s="226">
        <v>1230</v>
      </c>
      <c r="G6" s="226">
        <v>1640</v>
      </c>
      <c r="H6" s="227"/>
      <c r="I6" s="228">
        <f t="shared" si="0"/>
        <v>1.0048780487804878</v>
      </c>
      <c r="J6" s="229">
        <f t="shared" si="1"/>
        <v>0.99514563106796117</v>
      </c>
      <c r="K6" s="230">
        <f t="shared" ref="K6:P6" si="9">$B$6/B6</f>
        <v>1</v>
      </c>
      <c r="L6" s="230">
        <f t="shared" si="9"/>
        <v>0.7142857142857143</v>
      </c>
      <c r="M6" s="230">
        <f t="shared" si="9"/>
        <v>0.90707964601769908</v>
      </c>
      <c r="N6" s="231">
        <f t="shared" si="9"/>
        <v>1.1081081081081081</v>
      </c>
      <c r="O6" s="231">
        <f t="shared" si="9"/>
        <v>1.6666666666666667</v>
      </c>
      <c r="P6" s="231">
        <f t="shared" si="9"/>
        <v>1.25</v>
      </c>
      <c r="Q6" s="232">
        <f t="shared" si="4"/>
        <v>14.927184466019417</v>
      </c>
      <c r="R6" s="196"/>
      <c r="S6" s="233">
        <v>48</v>
      </c>
      <c r="T6" s="234">
        <f t="shared" si="5"/>
        <v>716.504854368932</v>
      </c>
      <c r="U6" s="235">
        <f t="shared" si="6"/>
        <v>44.78155339805825</v>
      </c>
    </row>
    <row r="7" spans="1:24">
      <c r="A7" s="214" t="s">
        <v>338</v>
      </c>
      <c r="B7" s="215">
        <v>1000</v>
      </c>
      <c r="C7" s="215">
        <v>1400</v>
      </c>
      <c r="D7" s="215">
        <v>1100</v>
      </c>
      <c r="E7" s="215">
        <v>900</v>
      </c>
      <c r="F7" s="215">
        <v>600</v>
      </c>
      <c r="G7" s="215">
        <v>800</v>
      </c>
      <c r="H7" s="216"/>
      <c r="I7" s="217">
        <f t="shared" si="0"/>
        <v>2.06</v>
      </c>
      <c r="J7" s="218">
        <f t="shared" si="1"/>
        <v>0.4854368932038835</v>
      </c>
      <c r="K7" s="219">
        <f t="shared" ref="K7:P7" si="10">$B$7/B7</f>
        <v>1</v>
      </c>
      <c r="L7" s="219">
        <f t="shared" si="10"/>
        <v>0.7142857142857143</v>
      </c>
      <c r="M7" s="219">
        <f t="shared" si="10"/>
        <v>0.90909090909090906</v>
      </c>
      <c r="N7" s="220">
        <f t="shared" si="10"/>
        <v>1.1111111111111112</v>
      </c>
      <c r="O7" s="220">
        <f t="shared" si="10"/>
        <v>1.6666666666666667</v>
      </c>
      <c r="P7" s="220">
        <f t="shared" si="10"/>
        <v>1.25</v>
      </c>
      <c r="Q7" s="221">
        <f t="shared" si="4"/>
        <v>7.2815533980582527</v>
      </c>
      <c r="R7" s="196"/>
      <c r="S7" s="222">
        <v>1400</v>
      </c>
      <c r="T7" s="223">
        <f>Q7*($W$3/100)*S7</f>
        <v>1019.4174757281555</v>
      </c>
      <c r="U7" s="224">
        <f t="shared" ref="U7:U10" si="11">Q7*$W$2</f>
        <v>21.844660194174757</v>
      </c>
    </row>
    <row r="8" spans="1:24">
      <c r="A8" s="214" t="s">
        <v>339</v>
      </c>
      <c r="B8" s="215">
        <v>120</v>
      </c>
      <c r="C8" s="215">
        <v>170</v>
      </c>
      <c r="D8" s="215">
        <v>130</v>
      </c>
      <c r="E8" s="215">
        <v>110</v>
      </c>
      <c r="F8" s="215">
        <v>71</v>
      </c>
      <c r="G8" s="215">
        <v>95</v>
      </c>
      <c r="H8" s="216"/>
      <c r="I8" s="217">
        <f t="shared" si="0"/>
        <v>17.166666666666668</v>
      </c>
      <c r="J8" s="218">
        <f t="shared" si="1"/>
        <v>5.8252427184466021E-2</v>
      </c>
      <c r="K8" s="219">
        <f t="shared" ref="K8:P8" si="12">$B$8/B8</f>
        <v>1</v>
      </c>
      <c r="L8" s="219">
        <f t="shared" si="12"/>
        <v>0.70588235294117652</v>
      </c>
      <c r="M8" s="219">
        <f t="shared" si="12"/>
        <v>0.92307692307692313</v>
      </c>
      <c r="N8" s="220">
        <f t="shared" si="12"/>
        <v>1.0909090909090908</v>
      </c>
      <c r="O8" s="220">
        <f t="shared" si="12"/>
        <v>1.6901408450704225</v>
      </c>
      <c r="P8" s="220">
        <f t="shared" si="12"/>
        <v>1.263157894736842</v>
      </c>
      <c r="Q8" s="221">
        <f t="shared" si="4"/>
        <v>0.87378640776699035</v>
      </c>
      <c r="R8" s="196"/>
      <c r="S8" s="222">
        <v>1350</v>
      </c>
      <c r="T8" s="223">
        <f>Q8*($W$3/100)*S8</f>
        <v>117.96116504854371</v>
      </c>
      <c r="U8" s="224">
        <f t="shared" si="11"/>
        <v>2.621359223300971</v>
      </c>
    </row>
    <row r="9" spans="1:24">
      <c r="A9" s="214" t="s">
        <v>340</v>
      </c>
      <c r="B9" s="215">
        <v>670</v>
      </c>
      <c r="C9" s="215">
        <v>940</v>
      </c>
      <c r="D9" s="215">
        <v>740</v>
      </c>
      <c r="E9" s="215">
        <v>610</v>
      </c>
      <c r="F9" s="215">
        <v>400</v>
      </c>
      <c r="G9" s="236">
        <v>540</v>
      </c>
      <c r="H9" s="216"/>
      <c r="I9" s="217">
        <f t="shared" si="0"/>
        <v>3.0746268656716418</v>
      </c>
      <c r="J9" s="218">
        <f t="shared" si="1"/>
        <v>0.32524271844660196</v>
      </c>
      <c r="K9" s="219">
        <f>$B$10/B9</f>
        <v>5.0746268656716422</v>
      </c>
      <c r="L9" s="219">
        <f>$B$9/C9</f>
        <v>0.71276595744680848</v>
      </c>
      <c r="M9" s="219">
        <f>$B$9/D9</f>
        <v>0.90540540540540537</v>
      </c>
      <c r="N9" s="237">
        <f>$B$9/E9</f>
        <v>1.098360655737705</v>
      </c>
      <c r="O9" s="237">
        <f>$B$9/F9</f>
        <v>1.675</v>
      </c>
      <c r="P9" s="237">
        <f>$B$9/G9</f>
        <v>1.2407407407407407</v>
      </c>
      <c r="Q9" s="221">
        <f t="shared" si="4"/>
        <v>4.8786407766990294</v>
      </c>
      <c r="R9" s="196"/>
      <c r="S9" s="222">
        <v>140</v>
      </c>
      <c r="T9" s="223">
        <f>Q9*($W$3/100)*S9</f>
        <v>68.300970873786412</v>
      </c>
      <c r="U9" s="224">
        <f t="shared" si="11"/>
        <v>14.635922330097088</v>
      </c>
    </row>
    <row r="10" spans="1:24">
      <c r="A10" s="225" t="s">
        <v>341</v>
      </c>
      <c r="B10" s="226">
        <v>3400</v>
      </c>
      <c r="C10" s="226">
        <v>4760</v>
      </c>
      <c r="D10" s="226">
        <v>3740</v>
      </c>
      <c r="E10" s="226">
        <v>3060</v>
      </c>
      <c r="F10" s="226">
        <v>2040</v>
      </c>
      <c r="G10" s="226">
        <v>2720</v>
      </c>
      <c r="H10" s="227"/>
      <c r="I10" s="228">
        <f t="shared" si="0"/>
        <v>0.60588235294117654</v>
      </c>
      <c r="J10" s="229">
        <f t="shared" si="1"/>
        <v>1.6504854368932038</v>
      </c>
      <c r="K10" s="230">
        <f>$B$10/B10</f>
        <v>1</v>
      </c>
      <c r="L10" s="230">
        <f>$B$10/C10</f>
        <v>0.7142857142857143</v>
      </c>
      <c r="M10" s="230">
        <f>$B$10/D10</f>
        <v>0.90909090909090906</v>
      </c>
      <c r="N10" s="231">
        <f>$B$10/E10</f>
        <v>1.1111111111111112</v>
      </c>
      <c r="O10" s="231">
        <f>$B$10/F10</f>
        <v>1.6666666666666667</v>
      </c>
      <c r="P10" s="231">
        <f>$B$10/G10</f>
        <v>1.25</v>
      </c>
      <c r="Q10" s="232">
        <f t="shared" si="4"/>
        <v>24.757281553398059</v>
      </c>
      <c r="R10" s="196"/>
      <c r="S10" s="233">
        <v>330</v>
      </c>
      <c r="T10" s="234">
        <f>Q10*($W$3/100)*S10</f>
        <v>816.990291262136</v>
      </c>
      <c r="U10" s="235">
        <f t="shared" si="11"/>
        <v>74.271844660194176</v>
      </c>
    </row>
    <row r="11" spans="1:24" s="244" customFormat="1">
      <c r="A11" s="238" t="s">
        <v>342</v>
      </c>
      <c r="B11" s="238"/>
      <c r="C11" s="238"/>
      <c r="D11" s="238"/>
      <c r="E11" s="238"/>
      <c r="F11" s="238"/>
      <c r="G11" s="238"/>
      <c r="H11" s="238"/>
      <c r="I11" s="239"/>
      <c r="J11" s="240"/>
      <c r="K11" s="241"/>
      <c r="L11" s="241">
        <f>AVEDEV(L2:L10)</f>
        <v>1.656029852221044E-3</v>
      </c>
      <c r="M11" s="241">
        <f>AVEDEV(M2:M10)</f>
        <v>3.1166064660392966E-3</v>
      </c>
      <c r="N11" s="241">
        <f>AVEDEV(N2:N10)</f>
        <v>5.3246632196076848E-3</v>
      </c>
      <c r="O11" s="241">
        <f>AVEDEV(O2:O10)</f>
        <v>6.1647647532948723E-3</v>
      </c>
      <c r="P11" s="241">
        <f>AVEDEV(P2:P10)</f>
        <v>3.4858501736976244E-3</v>
      </c>
      <c r="Q11" s="242"/>
      <c r="R11" s="242"/>
      <c r="S11" s="243"/>
      <c r="T11" s="243"/>
      <c r="U11" s="242"/>
      <c r="V11" s="242"/>
      <c r="X11" s="245"/>
    </row>
    <row r="12" spans="1:24" s="252" customFormat="1">
      <c r="A12" s="246" t="s">
        <v>343</v>
      </c>
      <c r="B12" s="246"/>
      <c r="C12" s="246"/>
      <c r="D12" s="246"/>
      <c r="E12" s="246"/>
      <c r="F12" s="246"/>
      <c r="G12" s="246"/>
      <c r="H12" s="246"/>
      <c r="I12" s="247"/>
      <c r="J12" s="248"/>
      <c r="K12" s="249"/>
      <c r="L12" s="249">
        <f>AVERAGE(L2:L10)</f>
        <v>0.71296773762969001</v>
      </c>
      <c r="M12" s="249">
        <f>AVERAGE(M2:M10)</f>
        <v>0.91022229952151867</v>
      </c>
      <c r="N12" s="249">
        <f>AVERAGE(N2:N10)</f>
        <v>1.1066153655675151</v>
      </c>
      <c r="O12" s="249">
        <f>AVERAGE(O2:O10)</f>
        <v>1.6686997018402974</v>
      </c>
      <c r="P12" s="249">
        <f>AVERAGE(P2:P10)</f>
        <v>1.2506192904597375</v>
      </c>
      <c r="Q12" s="250"/>
      <c r="R12" s="250"/>
      <c r="S12" s="251"/>
      <c r="T12" s="251"/>
      <c r="U12" s="250"/>
      <c r="V12" s="250"/>
      <c r="X12" s="253"/>
    </row>
    <row r="13" spans="1:24" s="252" customFormat="1">
      <c r="A13" s="246"/>
      <c r="B13" s="246"/>
      <c r="C13" s="246"/>
      <c r="D13" s="246"/>
      <c r="E13" s="246"/>
      <c r="F13" s="246"/>
      <c r="G13" s="246"/>
      <c r="H13" s="246"/>
      <c r="I13" s="247"/>
      <c r="J13" s="248"/>
      <c r="K13" s="249"/>
      <c r="L13" s="249"/>
      <c r="M13" s="249"/>
      <c r="N13" s="249"/>
      <c r="O13" s="249"/>
      <c r="P13" s="249"/>
      <c r="Q13" s="250"/>
      <c r="R13" s="250"/>
      <c r="S13" s="251"/>
      <c r="T13" s="251"/>
      <c r="U13" s="250"/>
      <c r="V13" s="250"/>
      <c r="X13" s="253"/>
    </row>
    <row r="14" spans="1:24" s="252" customFormat="1">
      <c r="A14" s="246" t="s">
        <v>343</v>
      </c>
      <c r="B14" s="246"/>
      <c r="C14" s="246"/>
      <c r="D14" s="246"/>
      <c r="E14" s="246"/>
      <c r="F14" s="246"/>
      <c r="G14" s="246"/>
      <c r="H14" s="246"/>
      <c r="I14" s="247"/>
      <c r="J14" s="248"/>
      <c r="K14" s="249"/>
      <c r="L14" s="249">
        <f>AVERAGE(L16:L187)</f>
        <v>0.71618215708805477</v>
      </c>
      <c r="M14" s="249">
        <f>AVERAGE(M16:M187)</f>
        <v>0.91014177985514766</v>
      </c>
      <c r="N14" s="249">
        <f>AVERAGE(N16:N187)</f>
        <v>1.1145135949426312</v>
      </c>
      <c r="O14" s="249">
        <f>AVERAGE(O16:O187)</f>
        <v>1.6620953983926812</v>
      </c>
      <c r="P14" s="249">
        <f>AVERAGE(P16:P187)</f>
        <v>1.2554730012353641</v>
      </c>
      <c r="Q14" s="250"/>
      <c r="R14" s="250"/>
      <c r="S14" s="251"/>
      <c r="T14" s="251"/>
      <c r="U14" s="250"/>
      <c r="V14" s="250"/>
      <c r="X14" s="253"/>
    </row>
    <row r="15" spans="1:24" s="244" customFormat="1">
      <c r="A15" s="254" t="s">
        <v>342</v>
      </c>
      <c r="B15" s="254"/>
      <c r="C15" s="254"/>
      <c r="D15" s="254"/>
      <c r="E15" s="254"/>
      <c r="F15" s="254"/>
      <c r="G15" s="254"/>
      <c r="H15" s="254"/>
      <c r="I15" s="255"/>
      <c r="J15" s="256"/>
      <c r="K15" s="257"/>
      <c r="L15" s="257">
        <f>AVEDEV(L16:L187)</f>
        <v>6.4883878283489346E-3</v>
      </c>
      <c r="M15" s="257">
        <f>AVEDEV(M16:M187)</f>
        <v>8.5318598622201418E-3</v>
      </c>
      <c r="N15" s="257">
        <f>AVEDEV(N16:N187)</f>
        <v>1.4451395804158473E-2</v>
      </c>
      <c r="O15" s="257">
        <f>AVEDEV(O16:O187)</f>
        <v>2.1257874625220535E-2</v>
      </c>
      <c r="P15" s="257">
        <f>AVEDEV(P16:P187)</f>
        <v>1.3714504853842076E-2</v>
      </c>
      <c r="Q15" s="242"/>
      <c r="R15" s="242"/>
      <c r="S15" s="258" t="s">
        <v>344</v>
      </c>
      <c r="T15" s="243"/>
      <c r="U15" s="242"/>
      <c r="V15" s="242"/>
      <c r="X15" s="245"/>
    </row>
    <row r="16" spans="1:24">
      <c r="A16" s="259" t="s">
        <v>345</v>
      </c>
      <c r="B16" s="205">
        <v>210</v>
      </c>
      <c r="C16" s="205">
        <v>300</v>
      </c>
      <c r="D16" s="205">
        <v>230</v>
      </c>
      <c r="E16" s="205">
        <v>190</v>
      </c>
      <c r="F16" s="205">
        <v>130</v>
      </c>
      <c r="G16" s="205">
        <v>170</v>
      </c>
      <c r="H16" s="205"/>
      <c r="I16" s="206">
        <f t="shared" ref="I16:I47" si="13">1/J16</f>
        <v>9.8095238095238102</v>
      </c>
      <c r="J16" s="207">
        <f t="shared" ref="J16:J47" si="14">B16/$B$2</f>
        <v>0.10194174757281553</v>
      </c>
      <c r="K16" s="208">
        <f t="shared" ref="K16:K47" si="15">$B16/B16</f>
        <v>1</v>
      </c>
      <c r="L16" s="208">
        <f>$B$16/C16</f>
        <v>0.7</v>
      </c>
      <c r="M16" s="208">
        <f>$B$16/D16</f>
        <v>0.91304347826086951</v>
      </c>
      <c r="N16" s="209">
        <f>$B$16/E16</f>
        <v>1.1052631578947369</v>
      </c>
      <c r="O16" s="209">
        <f>$B$16/F16</f>
        <v>1.6153846153846154</v>
      </c>
      <c r="P16" s="209">
        <f>$B$16/G16</f>
        <v>1.2352941176470589</v>
      </c>
      <c r="Q16" s="210">
        <f>$W$1*J16</f>
        <v>1.529126213592233</v>
      </c>
      <c r="R16" s="196"/>
      <c r="S16" s="211">
        <v>41</v>
      </c>
      <c r="T16" s="212">
        <f>Q16*($W$3/100)*S16</f>
        <v>6.2694174757281562</v>
      </c>
      <c r="U16" s="213">
        <f>Q16*$W$2</f>
        <v>4.5873786407766985</v>
      </c>
    </row>
    <row r="17" spans="1:21">
      <c r="A17" s="260" t="s">
        <v>346</v>
      </c>
      <c r="B17" s="216">
        <v>560</v>
      </c>
      <c r="C17" s="216">
        <v>780</v>
      </c>
      <c r="D17" s="216">
        <v>610</v>
      </c>
      <c r="E17" s="216">
        <v>500</v>
      </c>
      <c r="F17" s="216">
        <v>330</v>
      </c>
      <c r="G17" s="216">
        <v>440</v>
      </c>
      <c r="H17" s="216"/>
      <c r="I17" s="217">
        <f t="shared" si="13"/>
        <v>3.6785714285714288</v>
      </c>
      <c r="J17" s="218">
        <f t="shared" si="14"/>
        <v>0.27184466019417475</v>
      </c>
      <c r="K17" s="219">
        <f t="shared" si="15"/>
        <v>1</v>
      </c>
      <c r="L17" s="219">
        <f t="shared" ref="L17:L48" si="16">$B17/C17</f>
        <v>0.71794871794871795</v>
      </c>
      <c r="M17" s="219">
        <f t="shared" ref="M17:M48" si="17">$B17/D17</f>
        <v>0.91803278688524592</v>
      </c>
      <c r="N17" s="220">
        <f t="shared" ref="N17:N48" si="18">$B17/E17</f>
        <v>1.1200000000000001</v>
      </c>
      <c r="O17" s="220">
        <f t="shared" ref="O17:O48" si="19">$B17/F17</f>
        <v>1.696969696969697</v>
      </c>
      <c r="P17" s="220">
        <f t="shared" ref="P17:P48" si="20">$B17/G17</f>
        <v>1.2727272727272727</v>
      </c>
      <c r="Q17" s="221">
        <f t="shared" ref="Q17:Q80" si="21">$W$1*J17</f>
        <v>4.0776699029126213</v>
      </c>
      <c r="R17" s="196"/>
      <c r="S17" s="222">
        <v>3</v>
      </c>
      <c r="T17" s="223">
        <f t="shared" ref="T17:T80" si="22">Q17*($W$3/100)*S17</f>
        <v>1.2233009708737865</v>
      </c>
      <c r="U17" s="224">
        <f t="shared" ref="U17:U80" si="23">Q17*$W$2</f>
        <v>12.233009708737864</v>
      </c>
    </row>
    <row r="18" spans="1:21">
      <c r="A18" s="260" t="s">
        <v>347</v>
      </c>
      <c r="B18" s="216">
        <v>310</v>
      </c>
      <c r="C18" s="216">
        <v>440</v>
      </c>
      <c r="D18" s="216">
        <v>340</v>
      </c>
      <c r="E18" s="216">
        <v>280</v>
      </c>
      <c r="F18" s="216">
        <v>190</v>
      </c>
      <c r="G18" s="216">
        <v>250</v>
      </c>
      <c r="H18" s="216"/>
      <c r="I18" s="217">
        <f t="shared" si="13"/>
        <v>6.645161290322581</v>
      </c>
      <c r="J18" s="218">
        <f t="shared" si="14"/>
        <v>0.15048543689320387</v>
      </c>
      <c r="K18" s="219">
        <f t="shared" si="15"/>
        <v>1</v>
      </c>
      <c r="L18" s="219">
        <f t="shared" si="16"/>
        <v>0.70454545454545459</v>
      </c>
      <c r="M18" s="219">
        <f t="shared" si="17"/>
        <v>0.91176470588235292</v>
      </c>
      <c r="N18" s="220">
        <f t="shared" si="18"/>
        <v>1.1071428571428572</v>
      </c>
      <c r="O18" s="220">
        <f t="shared" si="19"/>
        <v>1.631578947368421</v>
      </c>
      <c r="P18" s="220">
        <f t="shared" si="20"/>
        <v>1.24</v>
      </c>
      <c r="Q18" s="221">
        <f t="shared" si="21"/>
        <v>2.2572815533980579</v>
      </c>
      <c r="R18" s="196"/>
      <c r="S18" s="222">
        <v>45</v>
      </c>
      <c r="T18" s="223">
        <f t="shared" si="22"/>
        <v>10.157766990291261</v>
      </c>
      <c r="U18" s="224">
        <f t="shared" si="23"/>
        <v>6.7718446601941737</v>
      </c>
    </row>
    <row r="19" spans="1:21">
      <c r="A19" s="260" t="s">
        <v>348</v>
      </c>
      <c r="B19" s="216">
        <v>2650</v>
      </c>
      <c r="C19" s="216">
        <v>3720</v>
      </c>
      <c r="D19" s="216">
        <v>2920</v>
      </c>
      <c r="E19" s="216">
        <v>2390</v>
      </c>
      <c r="F19" s="216">
        <v>1590</v>
      </c>
      <c r="G19" s="216">
        <v>2120</v>
      </c>
      <c r="H19" s="216"/>
      <c r="I19" s="217">
        <f t="shared" si="13"/>
        <v>0.77735849056603767</v>
      </c>
      <c r="J19" s="218">
        <f t="shared" si="14"/>
        <v>1.2864077669902914</v>
      </c>
      <c r="K19" s="219">
        <f t="shared" si="15"/>
        <v>1</v>
      </c>
      <c r="L19" s="219">
        <f t="shared" si="16"/>
        <v>0.7123655913978495</v>
      </c>
      <c r="M19" s="219">
        <f t="shared" si="17"/>
        <v>0.90753424657534243</v>
      </c>
      <c r="N19" s="220">
        <f t="shared" si="18"/>
        <v>1.108786610878661</v>
      </c>
      <c r="O19" s="220">
        <f t="shared" si="19"/>
        <v>1.6666666666666667</v>
      </c>
      <c r="P19" s="220">
        <f t="shared" si="20"/>
        <v>1.25</v>
      </c>
      <c r="Q19" s="221">
        <f t="shared" si="21"/>
        <v>19.296116504854371</v>
      </c>
      <c r="R19" s="196"/>
      <c r="S19" s="222">
        <v>0</v>
      </c>
      <c r="T19" s="223">
        <f t="shared" si="22"/>
        <v>0</v>
      </c>
      <c r="U19" s="224">
        <f t="shared" si="23"/>
        <v>57.888349514563117</v>
      </c>
    </row>
    <row r="20" spans="1:21">
      <c r="A20" s="260" t="s">
        <v>349</v>
      </c>
      <c r="B20" s="216">
        <v>150</v>
      </c>
      <c r="C20" s="216">
        <v>200</v>
      </c>
      <c r="D20" s="216">
        <v>160</v>
      </c>
      <c r="E20" s="216">
        <v>130</v>
      </c>
      <c r="F20" s="216">
        <v>88</v>
      </c>
      <c r="G20" s="216">
        <v>120</v>
      </c>
      <c r="H20" s="216"/>
      <c r="I20" s="217">
        <f t="shared" si="13"/>
        <v>13.733333333333334</v>
      </c>
      <c r="J20" s="218">
        <f t="shared" si="14"/>
        <v>7.281553398058252E-2</v>
      </c>
      <c r="K20" s="219">
        <f t="shared" si="15"/>
        <v>1</v>
      </c>
      <c r="L20" s="219">
        <f t="shared" si="16"/>
        <v>0.75</v>
      </c>
      <c r="M20" s="219">
        <f t="shared" si="17"/>
        <v>0.9375</v>
      </c>
      <c r="N20" s="220">
        <f t="shared" si="18"/>
        <v>1.1538461538461537</v>
      </c>
      <c r="O20" s="220">
        <f t="shared" si="19"/>
        <v>1.7045454545454546</v>
      </c>
      <c r="P20" s="220">
        <f t="shared" si="20"/>
        <v>1.25</v>
      </c>
      <c r="Q20" s="221">
        <f t="shared" si="21"/>
        <v>1.0922330097087378</v>
      </c>
      <c r="R20" s="196"/>
      <c r="S20" s="222">
        <v>36</v>
      </c>
      <c r="T20" s="223">
        <f t="shared" si="22"/>
        <v>3.9320388349514568</v>
      </c>
      <c r="U20" s="224">
        <f t="shared" si="23"/>
        <v>3.2766990291262132</v>
      </c>
    </row>
    <row r="21" spans="1:21">
      <c r="A21" s="260" t="s">
        <v>350</v>
      </c>
      <c r="B21" s="216">
        <v>1210</v>
      </c>
      <c r="C21" s="216">
        <v>1690</v>
      </c>
      <c r="D21" s="216">
        <v>1330</v>
      </c>
      <c r="E21" s="216">
        <v>1080</v>
      </c>
      <c r="F21" s="216">
        <v>720</v>
      </c>
      <c r="G21" s="216">
        <v>960</v>
      </c>
      <c r="H21" s="216"/>
      <c r="I21" s="217">
        <f t="shared" si="13"/>
        <v>1.7024793388429753</v>
      </c>
      <c r="J21" s="218">
        <f t="shared" si="14"/>
        <v>0.58737864077669899</v>
      </c>
      <c r="K21" s="219">
        <f t="shared" si="15"/>
        <v>1</v>
      </c>
      <c r="L21" s="219">
        <f t="shared" si="16"/>
        <v>0.71597633136094674</v>
      </c>
      <c r="M21" s="219">
        <f t="shared" si="17"/>
        <v>0.90977443609022557</v>
      </c>
      <c r="N21" s="220">
        <f t="shared" si="18"/>
        <v>1.1203703703703705</v>
      </c>
      <c r="O21" s="220">
        <f t="shared" si="19"/>
        <v>1.6805555555555556</v>
      </c>
      <c r="P21" s="220">
        <f t="shared" si="20"/>
        <v>1.2604166666666667</v>
      </c>
      <c r="Q21" s="221">
        <f t="shared" si="21"/>
        <v>8.8106796116504853</v>
      </c>
      <c r="R21" s="196"/>
      <c r="S21" s="222">
        <v>0</v>
      </c>
      <c r="T21" s="223">
        <f t="shared" si="22"/>
        <v>0</v>
      </c>
      <c r="U21" s="224">
        <f t="shared" si="23"/>
        <v>26.432038834951456</v>
      </c>
    </row>
    <row r="22" spans="1:21">
      <c r="A22" s="260" t="s">
        <v>351</v>
      </c>
      <c r="B22" s="216">
        <v>2810</v>
      </c>
      <c r="C22" s="216">
        <v>3930</v>
      </c>
      <c r="D22" s="216">
        <v>3090</v>
      </c>
      <c r="E22" s="216">
        <v>2530</v>
      </c>
      <c r="F22" s="216">
        <v>1680</v>
      </c>
      <c r="G22" s="216">
        <v>2250</v>
      </c>
      <c r="H22" s="216"/>
      <c r="I22" s="217">
        <f t="shared" si="13"/>
        <v>0.73309608540925264</v>
      </c>
      <c r="J22" s="218">
        <f t="shared" si="14"/>
        <v>1.3640776699029127</v>
      </c>
      <c r="K22" s="219">
        <f t="shared" si="15"/>
        <v>1</v>
      </c>
      <c r="L22" s="219">
        <f t="shared" si="16"/>
        <v>0.71501272264631044</v>
      </c>
      <c r="M22" s="219">
        <f t="shared" si="17"/>
        <v>0.90938511326860838</v>
      </c>
      <c r="N22" s="220">
        <f t="shared" si="18"/>
        <v>1.1106719367588933</v>
      </c>
      <c r="O22" s="220">
        <f t="shared" si="19"/>
        <v>1.6726190476190477</v>
      </c>
      <c r="P22" s="220">
        <f t="shared" si="20"/>
        <v>1.2488888888888889</v>
      </c>
      <c r="Q22" s="221">
        <f t="shared" si="21"/>
        <v>20.461165048543691</v>
      </c>
      <c r="R22" s="196"/>
      <c r="S22" s="222">
        <v>36</v>
      </c>
      <c r="T22" s="223">
        <f t="shared" si="22"/>
        <v>73.660194174757279</v>
      </c>
      <c r="U22" s="224">
        <f t="shared" si="23"/>
        <v>61.383495145631073</v>
      </c>
    </row>
    <row r="23" spans="1:21">
      <c r="A23" s="260" t="s">
        <v>352</v>
      </c>
      <c r="B23" s="216">
        <v>850</v>
      </c>
      <c r="C23" s="216">
        <v>1190</v>
      </c>
      <c r="D23" s="216">
        <v>940</v>
      </c>
      <c r="E23" s="216">
        <v>770</v>
      </c>
      <c r="F23" s="216">
        <v>510</v>
      </c>
      <c r="G23" s="216">
        <v>680</v>
      </c>
      <c r="H23" s="216"/>
      <c r="I23" s="217">
        <f t="shared" si="13"/>
        <v>2.4235294117647062</v>
      </c>
      <c r="J23" s="218">
        <f t="shared" si="14"/>
        <v>0.41262135922330095</v>
      </c>
      <c r="K23" s="219">
        <f t="shared" si="15"/>
        <v>1</v>
      </c>
      <c r="L23" s="219">
        <f t="shared" si="16"/>
        <v>0.7142857142857143</v>
      </c>
      <c r="M23" s="219">
        <f t="shared" si="17"/>
        <v>0.9042553191489362</v>
      </c>
      <c r="N23" s="220">
        <f t="shared" si="18"/>
        <v>1.1038961038961039</v>
      </c>
      <c r="O23" s="220">
        <f t="shared" si="19"/>
        <v>1.6666666666666667</v>
      </c>
      <c r="P23" s="220">
        <f t="shared" si="20"/>
        <v>1.25</v>
      </c>
      <c r="Q23" s="221">
        <f t="shared" si="21"/>
        <v>6.1893203883495147</v>
      </c>
      <c r="R23" s="196"/>
      <c r="S23" s="222">
        <v>45</v>
      </c>
      <c r="T23" s="223">
        <f t="shared" si="22"/>
        <v>27.85194174757282</v>
      </c>
      <c r="U23" s="224">
        <f t="shared" si="23"/>
        <v>18.567961165048544</v>
      </c>
    </row>
    <row r="24" spans="1:21">
      <c r="A24" s="260" t="s">
        <v>353</v>
      </c>
      <c r="B24" s="216">
        <v>410</v>
      </c>
      <c r="C24" s="216">
        <v>570</v>
      </c>
      <c r="D24" s="216">
        <v>450</v>
      </c>
      <c r="E24" s="216">
        <v>370</v>
      </c>
      <c r="F24" s="216">
        <v>250</v>
      </c>
      <c r="G24" s="216">
        <v>330</v>
      </c>
      <c r="H24" s="216"/>
      <c r="I24" s="217">
        <f t="shared" si="13"/>
        <v>5.024390243902439</v>
      </c>
      <c r="J24" s="218">
        <f t="shared" si="14"/>
        <v>0.19902912621359223</v>
      </c>
      <c r="K24" s="219">
        <f t="shared" si="15"/>
        <v>1</v>
      </c>
      <c r="L24" s="219">
        <f t="shared" si="16"/>
        <v>0.7192982456140351</v>
      </c>
      <c r="M24" s="219">
        <f t="shared" si="17"/>
        <v>0.91111111111111109</v>
      </c>
      <c r="N24" s="220">
        <f t="shared" si="18"/>
        <v>1.1081081081081081</v>
      </c>
      <c r="O24" s="220">
        <f t="shared" si="19"/>
        <v>1.64</v>
      </c>
      <c r="P24" s="220">
        <f t="shared" si="20"/>
        <v>1.2424242424242424</v>
      </c>
      <c r="Q24" s="221">
        <f t="shared" si="21"/>
        <v>2.9854368932038833</v>
      </c>
      <c r="R24" s="196"/>
      <c r="S24" s="222">
        <v>3</v>
      </c>
      <c r="T24" s="223">
        <f t="shared" si="22"/>
        <v>0.89563106796116498</v>
      </c>
      <c r="U24" s="224">
        <f t="shared" si="23"/>
        <v>8.9563106796116507</v>
      </c>
    </row>
    <row r="25" spans="1:21">
      <c r="A25" s="260" t="s">
        <v>354</v>
      </c>
      <c r="B25" s="216">
        <v>3420</v>
      </c>
      <c r="C25" s="216">
        <v>4780</v>
      </c>
      <c r="D25" s="216">
        <v>3760</v>
      </c>
      <c r="E25" s="216">
        <v>3070</v>
      </c>
      <c r="F25" s="216">
        <v>2050</v>
      </c>
      <c r="G25" s="216">
        <v>2730</v>
      </c>
      <c r="H25" s="216"/>
      <c r="I25" s="217">
        <f t="shared" si="13"/>
        <v>0.60233918128654973</v>
      </c>
      <c r="J25" s="218">
        <f t="shared" si="14"/>
        <v>1.6601941747572815</v>
      </c>
      <c r="K25" s="219">
        <f t="shared" si="15"/>
        <v>1</v>
      </c>
      <c r="L25" s="219">
        <f t="shared" si="16"/>
        <v>0.71548117154811719</v>
      </c>
      <c r="M25" s="219">
        <f t="shared" si="17"/>
        <v>0.90957446808510634</v>
      </c>
      <c r="N25" s="220">
        <f t="shared" si="18"/>
        <v>1.1140065146579805</v>
      </c>
      <c r="O25" s="220">
        <f t="shared" si="19"/>
        <v>1.6682926829268292</v>
      </c>
      <c r="P25" s="220">
        <f t="shared" si="20"/>
        <v>1.2527472527472527</v>
      </c>
      <c r="Q25" s="221">
        <f t="shared" si="21"/>
        <v>24.902912621359221</v>
      </c>
      <c r="R25" s="196"/>
      <c r="S25" s="222">
        <v>26</v>
      </c>
      <c r="T25" s="223">
        <f t="shared" si="22"/>
        <v>64.747572815533985</v>
      </c>
      <c r="U25" s="224">
        <f t="shared" si="23"/>
        <v>74.708737864077662</v>
      </c>
    </row>
    <row r="26" spans="1:21">
      <c r="A26" s="260" t="s">
        <v>355</v>
      </c>
      <c r="B26" s="216">
        <v>3460</v>
      </c>
      <c r="C26" s="216">
        <v>4850</v>
      </c>
      <c r="D26" s="216">
        <v>3810</v>
      </c>
      <c r="E26" s="216">
        <v>3120</v>
      </c>
      <c r="F26" s="216">
        <v>2080</v>
      </c>
      <c r="G26" s="216">
        <v>2770</v>
      </c>
      <c r="H26" s="216"/>
      <c r="I26" s="217">
        <f t="shared" si="13"/>
        <v>0.59537572254335258</v>
      </c>
      <c r="J26" s="218">
        <f t="shared" si="14"/>
        <v>1.6796116504854368</v>
      </c>
      <c r="K26" s="219">
        <f t="shared" si="15"/>
        <v>1</v>
      </c>
      <c r="L26" s="219">
        <f t="shared" si="16"/>
        <v>0.71340206185567012</v>
      </c>
      <c r="M26" s="219">
        <f t="shared" si="17"/>
        <v>0.90813648293963256</v>
      </c>
      <c r="N26" s="220">
        <f t="shared" si="18"/>
        <v>1.108974358974359</v>
      </c>
      <c r="O26" s="220">
        <f t="shared" si="19"/>
        <v>1.6634615384615385</v>
      </c>
      <c r="P26" s="220">
        <f t="shared" si="20"/>
        <v>1.2490974729241877</v>
      </c>
      <c r="Q26" s="221">
        <f t="shared" si="21"/>
        <v>25.194174757281552</v>
      </c>
      <c r="R26" s="196"/>
      <c r="S26" s="222">
        <v>9</v>
      </c>
      <c r="T26" s="223">
        <f t="shared" si="22"/>
        <v>22.674757281553397</v>
      </c>
      <c r="U26" s="224">
        <f t="shared" si="23"/>
        <v>75.582524271844648</v>
      </c>
    </row>
    <row r="27" spans="1:21">
      <c r="A27" s="260" t="s">
        <v>356</v>
      </c>
      <c r="B27" s="216">
        <v>430</v>
      </c>
      <c r="C27" s="216">
        <v>610</v>
      </c>
      <c r="D27" s="216">
        <v>480</v>
      </c>
      <c r="E27" s="216">
        <v>390</v>
      </c>
      <c r="F27" s="216">
        <v>260</v>
      </c>
      <c r="G27" s="216">
        <v>350</v>
      </c>
      <c r="H27" s="216"/>
      <c r="I27" s="217">
        <f t="shared" si="13"/>
        <v>4.7906976744186052</v>
      </c>
      <c r="J27" s="218">
        <f t="shared" si="14"/>
        <v>0.20873786407766989</v>
      </c>
      <c r="K27" s="219">
        <f t="shared" si="15"/>
        <v>1</v>
      </c>
      <c r="L27" s="219">
        <f t="shared" si="16"/>
        <v>0.70491803278688525</v>
      </c>
      <c r="M27" s="219">
        <f t="shared" si="17"/>
        <v>0.89583333333333337</v>
      </c>
      <c r="N27" s="220">
        <f t="shared" si="18"/>
        <v>1.1025641025641026</v>
      </c>
      <c r="O27" s="220">
        <f t="shared" si="19"/>
        <v>1.6538461538461537</v>
      </c>
      <c r="P27" s="220">
        <f t="shared" si="20"/>
        <v>1.2285714285714286</v>
      </c>
      <c r="Q27" s="221">
        <f t="shared" si="21"/>
        <v>3.1310679611650483</v>
      </c>
      <c r="R27" s="196"/>
      <c r="S27" s="222">
        <v>10</v>
      </c>
      <c r="T27" s="223">
        <f t="shared" si="22"/>
        <v>3.1310679611650483</v>
      </c>
      <c r="U27" s="224">
        <f t="shared" si="23"/>
        <v>9.3932038834951452</v>
      </c>
    </row>
    <row r="28" spans="1:21">
      <c r="A28" s="260" t="s">
        <v>357</v>
      </c>
      <c r="B28" s="216">
        <v>1730</v>
      </c>
      <c r="C28" s="216">
        <v>2430</v>
      </c>
      <c r="D28" s="216">
        <v>1910</v>
      </c>
      <c r="E28" s="216">
        <v>1560</v>
      </c>
      <c r="F28" s="216">
        <v>1040</v>
      </c>
      <c r="G28" s="216">
        <v>1390</v>
      </c>
      <c r="H28" s="216"/>
      <c r="I28" s="217">
        <f t="shared" si="13"/>
        <v>1.1907514450867052</v>
      </c>
      <c r="J28" s="218">
        <f t="shared" si="14"/>
        <v>0.83980582524271841</v>
      </c>
      <c r="K28" s="219">
        <f t="shared" si="15"/>
        <v>1</v>
      </c>
      <c r="L28" s="219">
        <f t="shared" si="16"/>
        <v>0.7119341563786008</v>
      </c>
      <c r="M28" s="219">
        <f t="shared" si="17"/>
        <v>0.90575916230366493</v>
      </c>
      <c r="N28" s="220">
        <f t="shared" si="18"/>
        <v>1.108974358974359</v>
      </c>
      <c r="O28" s="220">
        <f t="shared" si="19"/>
        <v>1.6634615384615385</v>
      </c>
      <c r="P28" s="220">
        <f t="shared" si="20"/>
        <v>1.2446043165467626</v>
      </c>
      <c r="Q28" s="221">
        <f t="shared" si="21"/>
        <v>12.597087378640776</v>
      </c>
      <c r="R28" s="196"/>
      <c r="S28" s="222">
        <v>0</v>
      </c>
      <c r="T28" s="223">
        <f t="shared" si="22"/>
        <v>0</v>
      </c>
      <c r="U28" s="224">
        <f t="shared" si="23"/>
        <v>37.791262135922324</v>
      </c>
    </row>
    <row r="29" spans="1:21">
      <c r="A29" s="260" t="s">
        <v>358</v>
      </c>
      <c r="B29" s="216">
        <v>2140</v>
      </c>
      <c r="C29" s="216">
        <v>2990</v>
      </c>
      <c r="D29" s="216">
        <v>2350</v>
      </c>
      <c r="E29" s="216">
        <v>1920</v>
      </c>
      <c r="F29" s="216">
        <v>1280</v>
      </c>
      <c r="G29" s="216">
        <v>1710</v>
      </c>
      <c r="H29" s="216"/>
      <c r="I29" s="217">
        <f t="shared" si="13"/>
        <v>0.96261682242990654</v>
      </c>
      <c r="J29" s="218">
        <f t="shared" si="14"/>
        <v>1.0388349514563107</v>
      </c>
      <c r="K29" s="219">
        <f t="shared" si="15"/>
        <v>1</v>
      </c>
      <c r="L29" s="219">
        <f t="shared" si="16"/>
        <v>0.71571906354515047</v>
      </c>
      <c r="M29" s="219">
        <f t="shared" si="17"/>
        <v>0.91063829787234041</v>
      </c>
      <c r="N29" s="220">
        <f t="shared" si="18"/>
        <v>1.1145833333333333</v>
      </c>
      <c r="O29" s="220">
        <f t="shared" si="19"/>
        <v>1.671875</v>
      </c>
      <c r="P29" s="220">
        <f t="shared" si="20"/>
        <v>1.2514619883040936</v>
      </c>
      <c r="Q29" s="221">
        <f t="shared" si="21"/>
        <v>15.58252427184466</v>
      </c>
      <c r="R29" s="196"/>
      <c r="S29" s="222">
        <v>1</v>
      </c>
      <c r="T29" s="223">
        <f t="shared" si="22"/>
        <v>1.558252427184466</v>
      </c>
      <c r="U29" s="224">
        <f t="shared" si="23"/>
        <v>46.747572815533978</v>
      </c>
    </row>
    <row r="30" spans="1:21">
      <c r="A30" s="260" t="s">
        <v>359</v>
      </c>
      <c r="B30" s="216">
        <v>160</v>
      </c>
      <c r="C30" s="216">
        <v>220</v>
      </c>
      <c r="D30" s="216">
        <v>180</v>
      </c>
      <c r="E30" s="216">
        <v>140</v>
      </c>
      <c r="F30" s="216">
        <v>96</v>
      </c>
      <c r="G30" s="216">
        <v>130</v>
      </c>
      <c r="H30" s="216"/>
      <c r="I30" s="217">
        <f t="shared" si="13"/>
        <v>12.875000000000002</v>
      </c>
      <c r="J30" s="218">
        <f t="shared" si="14"/>
        <v>7.7669902912621352E-2</v>
      </c>
      <c r="K30" s="219">
        <f t="shared" si="15"/>
        <v>1</v>
      </c>
      <c r="L30" s="219">
        <f t="shared" si="16"/>
        <v>0.72727272727272729</v>
      </c>
      <c r="M30" s="219">
        <f t="shared" si="17"/>
        <v>0.88888888888888884</v>
      </c>
      <c r="N30" s="220">
        <f t="shared" si="18"/>
        <v>1.1428571428571428</v>
      </c>
      <c r="O30" s="220">
        <f t="shared" si="19"/>
        <v>1.6666666666666667</v>
      </c>
      <c r="P30" s="220">
        <f t="shared" si="20"/>
        <v>1.2307692307692308</v>
      </c>
      <c r="Q30" s="221">
        <f t="shared" si="21"/>
        <v>1.1650485436893203</v>
      </c>
      <c r="R30" s="196"/>
      <c r="S30" s="222">
        <v>171</v>
      </c>
      <c r="T30" s="223">
        <f t="shared" si="22"/>
        <v>19.922330097087379</v>
      </c>
      <c r="U30" s="224">
        <f t="shared" si="23"/>
        <v>3.4951456310679609</v>
      </c>
    </row>
    <row r="31" spans="1:21">
      <c r="A31" s="260" t="s">
        <v>360</v>
      </c>
      <c r="B31" s="216">
        <v>1650</v>
      </c>
      <c r="C31" s="216">
        <v>2300</v>
      </c>
      <c r="D31" s="216">
        <v>1810</v>
      </c>
      <c r="E31" s="216">
        <v>1480</v>
      </c>
      <c r="F31" s="216">
        <v>990</v>
      </c>
      <c r="G31" s="216">
        <v>1320</v>
      </c>
      <c r="H31" s="216"/>
      <c r="I31" s="217">
        <f t="shared" si="13"/>
        <v>1.2484848484848485</v>
      </c>
      <c r="J31" s="218">
        <f t="shared" si="14"/>
        <v>0.80097087378640774</v>
      </c>
      <c r="K31" s="219">
        <f t="shared" si="15"/>
        <v>1</v>
      </c>
      <c r="L31" s="219">
        <f t="shared" si="16"/>
        <v>0.71739130434782605</v>
      </c>
      <c r="M31" s="219">
        <f t="shared" si="17"/>
        <v>0.91160220994475138</v>
      </c>
      <c r="N31" s="220">
        <f t="shared" si="18"/>
        <v>1.1148648648648649</v>
      </c>
      <c r="O31" s="220">
        <f t="shared" si="19"/>
        <v>1.6666666666666667</v>
      </c>
      <c r="P31" s="220">
        <f t="shared" si="20"/>
        <v>1.25</v>
      </c>
      <c r="Q31" s="221">
        <f t="shared" si="21"/>
        <v>12.014563106796116</v>
      </c>
      <c r="R31" s="196"/>
      <c r="S31" s="222">
        <v>0</v>
      </c>
      <c r="T31" s="223">
        <f t="shared" si="22"/>
        <v>0</v>
      </c>
      <c r="U31" s="224">
        <f t="shared" si="23"/>
        <v>36.043689320388346</v>
      </c>
    </row>
    <row r="32" spans="1:21">
      <c r="A32" s="260" t="s">
        <v>361</v>
      </c>
      <c r="B32" s="216">
        <v>3970</v>
      </c>
      <c r="C32" s="216">
        <v>5550</v>
      </c>
      <c r="D32" s="216">
        <v>4360</v>
      </c>
      <c r="E32" s="216">
        <v>3570</v>
      </c>
      <c r="F32" s="216">
        <v>2380</v>
      </c>
      <c r="G32" s="216">
        <v>3170</v>
      </c>
      <c r="H32" s="216"/>
      <c r="I32" s="217">
        <f t="shared" si="13"/>
        <v>0.51889168765743077</v>
      </c>
      <c r="J32" s="218">
        <f t="shared" si="14"/>
        <v>1.9271844660194175</v>
      </c>
      <c r="K32" s="219">
        <f t="shared" si="15"/>
        <v>1</v>
      </c>
      <c r="L32" s="219">
        <f t="shared" si="16"/>
        <v>0.71531531531531534</v>
      </c>
      <c r="M32" s="219">
        <f t="shared" si="17"/>
        <v>0.91055045871559637</v>
      </c>
      <c r="N32" s="220">
        <f t="shared" si="18"/>
        <v>1.1120448179271709</v>
      </c>
      <c r="O32" s="220">
        <f t="shared" si="19"/>
        <v>1.6680672268907564</v>
      </c>
      <c r="P32" s="220">
        <f t="shared" si="20"/>
        <v>1.2523659305993691</v>
      </c>
      <c r="Q32" s="221">
        <f t="shared" si="21"/>
        <v>28.907766990291261</v>
      </c>
      <c r="R32" s="196"/>
      <c r="S32" s="222">
        <v>12</v>
      </c>
      <c r="T32" s="223">
        <f t="shared" si="22"/>
        <v>34.689320388349515</v>
      </c>
      <c r="U32" s="224">
        <f t="shared" si="23"/>
        <v>86.72330097087378</v>
      </c>
    </row>
    <row r="33" spans="1:21">
      <c r="A33" s="260" t="s">
        <v>362</v>
      </c>
      <c r="B33" s="216">
        <v>380</v>
      </c>
      <c r="C33" s="216">
        <v>530</v>
      </c>
      <c r="D33" s="216">
        <v>410</v>
      </c>
      <c r="E33" s="216">
        <v>340</v>
      </c>
      <c r="F33" s="216">
        <v>230</v>
      </c>
      <c r="G33" s="216">
        <v>300</v>
      </c>
      <c r="H33" s="216"/>
      <c r="I33" s="217">
        <f t="shared" si="13"/>
        <v>5.4210526315789469</v>
      </c>
      <c r="J33" s="218">
        <f t="shared" si="14"/>
        <v>0.18446601941747573</v>
      </c>
      <c r="K33" s="219">
        <f t="shared" si="15"/>
        <v>1</v>
      </c>
      <c r="L33" s="219">
        <f t="shared" si="16"/>
        <v>0.71698113207547165</v>
      </c>
      <c r="M33" s="219">
        <f t="shared" si="17"/>
        <v>0.92682926829268297</v>
      </c>
      <c r="N33" s="220">
        <f t="shared" si="18"/>
        <v>1.1176470588235294</v>
      </c>
      <c r="O33" s="220">
        <f t="shared" si="19"/>
        <v>1.6521739130434783</v>
      </c>
      <c r="P33" s="220">
        <f t="shared" si="20"/>
        <v>1.2666666666666666</v>
      </c>
      <c r="Q33" s="221">
        <f t="shared" si="21"/>
        <v>2.766990291262136</v>
      </c>
      <c r="R33" s="196"/>
      <c r="S33" s="222">
        <v>0</v>
      </c>
      <c r="T33" s="223">
        <f t="shared" si="22"/>
        <v>0</v>
      </c>
      <c r="U33" s="224">
        <f t="shared" si="23"/>
        <v>8.3009708737864081</v>
      </c>
    </row>
    <row r="34" spans="1:21">
      <c r="A34" s="260" t="s">
        <v>363</v>
      </c>
      <c r="B34" s="216">
        <v>120</v>
      </c>
      <c r="C34" s="216">
        <v>160</v>
      </c>
      <c r="D34" s="216">
        <v>130</v>
      </c>
      <c r="E34" s="216">
        <v>100</v>
      </c>
      <c r="F34" s="216">
        <v>70</v>
      </c>
      <c r="G34" s="216">
        <v>93</v>
      </c>
      <c r="H34" s="216"/>
      <c r="I34" s="217">
        <f t="shared" si="13"/>
        <v>17.166666666666668</v>
      </c>
      <c r="J34" s="218">
        <f t="shared" si="14"/>
        <v>5.8252427184466021E-2</v>
      </c>
      <c r="K34" s="219">
        <f t="shared" si="15"/>
        <v>1</v>
      </c>
      <c r="L34" s="219">
        <f t="shared" si="16"/>
        <v>0.75</v>
      </c>
      <c r="M34" s="219">
        <f t="shared" si="17"/>
        <v>0.92307692307692313</v>
      </c>
      <c r="N34" s="220">
        <f t="shared" si="18"/>
        <v>1.2</v>
      </c>
      <c r="O34" s="220">
        <f t="shared" si="19"/>
        <v>1.7142857142857142</v>
      </c>
      <c r="P34" s="220">
        <f t="shared" si="20"/>
        <v>1.2903225806451613</v>
      </c>
      <c r="Q34" s="221">
        <f t="shared" si="21"/>
        <v>0.87378640776699035</v>
      </c>
      <c r="R34" s="196"/>
      <c r="S34" s="222">
        <v>13</v>
      </c>
      <c r="T34" s="223">
        <f t="shared" si="22"/>
        <v>1.1359223300970875</v>
      </c>
      <c r="U34" s="224">
        <f t="shared" si="23"/>
        <v>2.621359223300971</v>
      </c>
    </row>
    <row r="35" spans="1:21">
      <c r="A35" s="260" t="s">
        <v>364</v>
      </c>
      <c r="B35" s="216">
        <v>350</v>
      </c>
      <c r="C35" s="216">
        <v>480</v>
      </c>
      <c r="D35" s="216">
        <v>380</v>
      </c>
      <c r="E35" s="216">
        <v>310</v>
      </c>
      <c r="F35" s="216">
        <v>210</v>
      </c>
      <c r="G35" s="216">
        <v>280</v>
      </c>
      <c r="H35" s="216"/>
      <c r="I35" s="217">
        <f t="shared" si="13"/>
        <v>5.8857142857142852</v>
      </c>
      <c r="J35" s="218">
        <f t="shared" si="14"/>
        <v>0.16990291262135923</v>
      </c>
      <c r="K35" s="219">
        <f t="shared" si="15"/>
        <v>1</v>
      </c>
      <c r="L35" s="219">
        <f t="shared" si="16"/>
        <v>0.72916666666666663</v>
      </c>
      <c r="M35" s="219">
        <f t="shared" si="17"/>
        <v>0.92105263157894735</v>
      </c>
      <c r="N35" s="220">
        <f t="shared" si="18"/>
        <v>1.1290322580645162</v>
      </c>
      <c r="O35" s="220">
        <f t="shared" si="19"/>
        <v>1.6666666666666667</v>
      </c>
      <c r="P35" s="220">
        <f t="shared" si="20"/>
        <v>1.25</v>
      </c>
      <c r="Q35" s="221">
        <f t="shared" si="21"/>
        <v>2.5485436893203883</v>
      </c>
      <c r="R35" s="196"/>
      <c r="S35" s="222">
        <v>1</v>
      </c>
      <c r="T35" s="223">
        <f t="shared" si="22"/>
        <v>0.25485436893203883</v>
      </c>
      <c r="U35" s="224">
        <f t="shared" si="23"/>
        <v>7.6456310679611654</v>
      </c>
    </row>
    <row r="36" spans="1:21">
      <c r="A36" s="260" t="s">
        <v>365</v>
      </c>
      <c r="B36" s="216">
        <v>570</v>
      </c>
      <c r="C36" s="216">
        <v>800</v>
      </c>
      <c r="D36" s="216">
        <v>630</v>
      </c>
      <c r="E36" s="216">
        <v>510</v>
      </c>
      <c r="F36" s="216">
        <v>340</v>
      </c>
      <c r="G36" s="216">
        <v>450</v>
      </c>
      <c r="H36" s="216"/>
      <c r="I36" s="217">
        <f t="shared" si="13"/>
        <v>3.6140350877192984</v>
      </c>
      <c r="J36" s="218">
        <f t="shared" si="14"/>
        <v>0.27669902912621358</v>
      </c>
      <c r="K36" s="219">
        <f t="shared" si="15"/>
        <v>1</v>
      </c>
      <c r="L36" s="219">
        <f t="shared" si="16"/>
        <v>0.71250000000000002</v>
      </c>
      <c r="M36" s="219">
        <f t="shared" si="17"/>
        <v>0.90476190476190477</v>
      </c>
      <c r="N36" s="220">
        <f t="shared" si="18"/>
        <v>1.1176470588235294</v>
      </c>
      <c r="O36" s="220">
        <f t="shared" si="19"/>
        <v>1.6764705882352942</v>
      </c>
      <c r="P36" s="220">
        <f t="shared" si="20"/>
        <v>1.2666666666666666</v>
      </c>
      <c r="Q36" s="221">
        <f t="shared" si="21"/>
        <v>4.150485436893204</v>
      </c>
      <c r="R36" s="196"/>
      <c r="S36" s="222">
        <v>10</v>
      </c>
      <c r="T36" s="223">
        <f t="shared" si="22"/>
        <v>4.150485436893204</v>
      </c>
      <c r="U36" s="224">
        <f t="shared" si="23"/>
        <v>12.451456310679612</v>
      </c>
    </row>
    <row r="37" spans="1:21">
      <c r="A37" s="260" t="s">
        <v>366</v>
      </c>
      <c r="B37" s="216">
        <v>500</v>
      </c>
      <c r="C37" s="216">
        <v>700</v>
      </c>
      <c r="D37" s="216">
        <v>550</v>
      </c>
      <c r="E37" s="216">
        <v>450</v>
      </c>
      <c r="F37" s="216">
        <v>300</v>
      </c>
      <c r="G37" s="216">
        <v>400</v>
      </c>
      <c r="H37" s="216"/>
      <c r="I37" s="217">
        <f t="shared" si="13"/>
        <v>4.12</v>
      </c>
      <c r="J37" s="218">
        <f t="shared" si="14"/>
        <v>0.24271844660194175</v>
      </c>
      <c r="K37" s="219">
        <f t="shared" si="15"/>
        <v>1</v>
      </c>
      <c r="L37" s="219">
        <f t="shared" si="16"/>
        <v>0.7142857142857143</v>
      </c>
      <c r="M37" s="219">
        <f t="shared" si="17"/>
        <v>0.90909090909090906</v>
      </c>
      <c r="N37" s="220">
        <f t="shared" si="18"/>
        <v>1.1111111111111112</v>
      </c>
      <c r="O37" s="220">
        <f t="shared" si="19"/>
        <v>1.6666666666666667</v>
      </c>
      <c r="P37" s="220">
        <f t="shared" si="20"/>
        <v>1.25</v>
      </c>
      <c r="Q37" s="221">
        <f t="shared" si="21"/>
        <v>3.6407766990291264</v>
      </c>
      <c r="R37" s="196"/>
      <c r="S37" s="222">
        <v>12</v>
      </c>
      <c r="T37" s="223">
        <f t="shared" si="22"/>
        <v>4.3689320388349522</v>
      </c>
      <c r="U37" s="224">
        <f t="shared" si="23"/>
        <v>10.922330097087379</v>
      </c>
    </row>
    <row r="38" spans="1:21">
      <c r="A38" s="260" t="s">
        <v>367</v>
      </c>
      <c r="B38" s="216">
        <v>790</v>
      </c>
      <c r="C38" s="216">
        <v>1110</v>
      </c>
      <c r="D38" s="216">
        <v>870</v>
      </c>
      <c r="E38" s="216">
        <v>710</v>
      </c>
      <c r="F38" s="216">
        <v>480</v>
      </c>
      <c r="G38" s="216">
        <v>630</v>
      </c>
      <c r="H38" s="216"/>
      <c r="I38" s="217">
        <f t="shared" si="13"/>
        <v>2.6075949367088609</v>
      </c>
      <c r="J38" s="218">
        <f t="shared" si="14"/>
        <v>0.38349514563106796</v>
      </c>
      <c r="K38" s="219">
        <f t="shared" si="15"/>
        <v>1</v>
      </c>
      <c r="L38" s="219">
        <f t="shared" si="16"/>
        <v>0.71171171171171166</v>
      </c>
      <c r="M38" s="219">
        <f t="shared" si="17"/>
        <v>0.90804597701149425</v>
      </c>
      <c r="N38" s="220">
        <f t="shared" si="18"/>
        <v>1.1126760563380282</v>
      </c>
      <c r="O38" s="220">
        <f t="shared" si="19"/>
        <v>1.6458333333333333</v>
      </c>
      <c r="P38" s="220">
        <f t="shared" si="20"/>
        <v>1.253968253968254</v>
      </c>
      <c r="Q38" s="221">
        <f t="shared" si="21"/>
        <v>5.7524271844660193</v>
      </c>
      <c r="R38" s="196"/>
      <c r="S38" s="222">
        <v>3</v>
      </c>
      <c r="T38" s="223">
        <f t="shared" si="22"/>
        <v>1.7257281553398056</v>
      </c>
      <c r="U38" s="224">
        <f t="shared" si="23"/>
        <v>17.257281553398059</v>
      </c>
    </row>
    <row r="39" spans="1:21">
      <c r="A39" s="260" t="s">
        <v>368</v>
      </c>
      <c r="B39" s="216">
        <v>510</v>
      </c>
      <c r="C39" s="216">
        <v>720</v>
      </c>
      <c r="D39" s="216">
        <v>560</v>
      </c>
      <c r="E39" s="216">
        <v>460</v>
      </c>
      <c r="F39" s="216">
        <v>310</v>
      </c>
      <c r="G39" s="216">
        <v>410</v>
      </c>
      <c r="H39" s="216"/>
      <c r="I39" s="217">
        <f t="shared" si="13"/>
        <v>4.0392156862745097</v>
      </c>
      <c r="J39" s="218">
        <f t="shared" si="14"/>
        <v>0.24757281553398058</v>
      </c>
      <c r="K39" s="219">
        <f t="shared" si="15"/>
        <v>1</v>
      </c>
      <c r="L39" s="219">
        <f t="shared" si="16"/>
        <v>0.70833333333333337</v>
      </c>
      <c r="M39" s="219">
        <f t="shared" si="17"/>
        <v>0.9107142857142857</v>
      </c>
      <c r="N39" s="220">
        <f t="shared" si="18"/>
        <v>1.1086956521739131</v>
      </c>
      <c r="O39" s="220">
        <f t="shared" si="19"/>
        <v>1.6451612903225807</v>
      </c>
      <c r="P39" s="220">
        <f t="shared" si="20"/>
        <v>1.2439024390243902</v>
      </c>
      <c r="Q39" s="221">
        <f t="shared" si="21"/>
        <v>3.7135922330097086</v>
      </c>
      <c r="R39" s="196"/>
      <c r="S39" s="222">
        <v>3</v>
      </c>
      <c r="T39" s="223">
        <f t="shared" si="22"/>
        <v>1.1140776699029127</v>
      </c>
      <c r="U39" s="224">
        <f t="shared" si="23"/>
        <v>11.140776699029125</v>
      </c>
    </row>
    <row r="40" spans="1:21">
      <c r="A40" s="260" t="s">
        <v>369</v>
      </c>
      <c r="B40" s="216">
        <v>500</v>
      </c>
      <c r="C40" s="216">
        <v>700</v>
      </c>
      <c r="D40" s="216">
        <v>550</v>
      </c>
      <c r="E40" s="216">
        <v>450</v>
      </c>
      <c r="F40" s="216">
        <v>300</v>
      </c>
      <c r="G40" s="216">
        <v>400</v>
      </c>
      <c r="H40" s="216"/>
      <c r="I40" s="217">
        <f t="shared" si="13"/>
        <v>4.12</v>
      </c>
      <c r="J40" s="218">
        <f t="shared" si="14"/>
        <v>0.24271844660194175</v>
      </c>
      <c r="K40" s="219">
        <f t="shared" si="15"/>
        <v>1</v>
      </c>
      <c r="L40" s="219">
        <f t="shared" si="16"/>
        <v>0.7142857142857143</v>
      </c>
      <c r="M40" s="219">
        <f t="shared" si="17"/>
        <v>0.90909090909090906</v>
      </c>
      <c r="N40" s="220">
        <f t="shared" si="18"/>
        <v>1.1111111111111112</v>
      </c>
      <c r="O40" s="220">
        <f t="shared" si="19"/>
        <v>1.6666666666666667</v>
      </c>
      <c r="P40" s="220">
        <f t="shared" si="20"/>
        <v>1.25</v>
      </c>
      <c r="Q40" s="221">
        <f t="shared" si="21"/>
        <v>3.6407766990291264</v>
      </c>
      <c r="R40" s="196"/>
      <c r="S40" s="222">
        <v>215</v>
      </c>
      <c r="T40" s="223">
        <f t="shared" si="22"/>
        <v>78.27669902912622</v>
      </c>
      <c r="U40" s="224">
        <f t="shared" si="23"/>
        <v>10.922330097087379</v>
      </c>
    </row>
    <row r="41" spans="1:21">
      <c r="A41" s="260" t="s">
        <v>370</v>
      </c>
      <c r="B41" s="216">
        <v>1130</v>
      </c>
      <c r="C41" s="216">
        <v>1590</v>
      </c>
      <c r="D41" s="216">
        <v>1250</v>
      </c>
      <c r="E41" s="216">
        <v>1020</v>
      </c>
      <c r="F41" s="216">
        <v>680</v>
      </c>
      <c r="G41" s="216">
        <v>910</v>
      </c>
      <c r="H41" s="216"/>
      <c r="I41" s="217">
        <f t="shared" si="13"/>
        <v>1.8230088495575223</v>
      </c>
      <c r="J41" s="218">
        <f t="shared" si="14"/>
        <v>0.54854368932038833</v>
      </c>
      <c r="K41" s="219">
        <f t="shared" si="15"/>
        <v>1</v>
      </c>
      <c r="L41" s="219">
        <f t="shared" si="16"/>
        <v>0.71069182389937102</v>
      </c>
      <c r="M41" s="219">
        <f t="shared" si="17"/>
        <v>0.90400000000000003</v>
      </c>
      <c r="N41" s="220">
        <f t="shared" si="18"/>
        <v>1.107843137254902</v>
      </c>
      <c r="O41" s="220">
        <f t="shared" si="19"/>
        <v>1.661764705882353</v>
      </c>
      <c r="P41" s="220">
        <f t="shared" si="20"/>
        <v>1.2417582417582418</v>
      </c>
      <c r="Q41" s="221">
        <f t="shared" si="21"/>
        <v>8.2281553398058254</v>
      </c>
      <c r="R41" s="196"/>
      <c r="S41" s="222">
        <v>0</v>
      </c>
      <c r="T41" s="223">
        <f t="shared" si="22"/>
        <v>0</v>
      </c>
      <c r="U41" s="224">
        <f t="shared" si="23"/>
        <v>24.684466019417478</v>
      </c>
    </row>
    <row r="42" spans="1:21">
      <c r="A42" s="260" t="s">
        <v>371</v>
      </c>
      <c r="B42" s="216">
        <v>930</v>
      </c>
      <c r="C42" s="216">
        <v>1300</v>
      </c>
      <c r="D42" s="216">
        <v>1020</v>
      </c>
      <c r="E42" s="216">
        <v>840</v>
      </c>
      <c r="F42" s="216">
        <v>560</v>
      </c>
      <c r="G42" s="216">
        <v>740</v>
      </c>
      <c r="H42" s="216"/>
      <c r="I42" s="217">
        <f t="shared" si="13"/>
        <v>2.21505376344086</v>
      </c>
      <c r="J42" s="218">
        <f t="shared" si="14"/>
        <v>0.45145631067961167</v>
      </c>
      <c r="K42" s="219">
        <f t="shared" si="15"/>
        <v>1</v>
      </c>
      <c r="L42" s="219">
        <f t="shared" si="16"/>
        <v>0.7153846153846154</v>
      </c>
      <c r="M42" s="219">
        <f t="shared" si="17"/>
        <v>0.91176470588235292</v>
      </c>
      <c r="N42" s="220">
        <f t="shared" si="18"/>
        <v>1.1071428571428572</v>
      </c>
      <c r="O42" s="220">
        <f t="shared" si="19"/>
        <v>1.6607142857142858</v>
      </c>
      <c r="P42" s="220">
        <f t="shared" si="20"/>
        <v>1.2567567567567568</v>
      </c>
      <c r="Q42" s="221">
        <f t="shared" si="21"/>
        <v>6.7718446601941746</v>
      </c>
      <c r="R42" s="196"/>
      <c r="S42" s="222">
        <v>7</v>
      </c>
      <c r="T42" s="223">
        <f t="shared" si="22"/>
        <v>4.7402912621359228</v>
      </c>
      <c r="U42" s="224">
        <f t="shared" si="23"/>
        <v>20.315533980582522</v>
      </c>
    </row>
    <row r="43" spans="1:21">
      <c r="A43" s="260" t="s">
        <v>372</v>
      </c>
      <c r="B43" s="216">
        <v>160</v>
      </c>
      <c r="C43" s="216">
        <v>230</v>
      </c>
      <c r="D43" s="216">
        <v>180</v>
      </c>
      <c r="E43" s="216">
        <v>150</v>
      </c>
      <c r="F43" s="216">
        <v>98</v>
      </c>
      <c r="G43" s="216">
        <v>130</v>
      </c>
      <c r="H43" s="216"/>
      <c r="I43" s="217">
        <f t="shared" si="13"/>
        <v>12.875000000000002</v>
      </c>
      <c r="J43" s="218">
        <f t="shared" si="14"/>
        <v>7.7669902912621352E-2</v>
      </c>
      <c r="K43" s="219">
        <f t="shared" si="15"/>
        <v>1</v>
      </c>
      <c r="L43" s="219">
        <f t="shared" si="16"/>
        <v>0.69565217391304346</v>
      </c>
      <c r="M43" s="219">
        <f t="shared" si="17"/>
        <v>0.88888888888888884</v>
      </c>
      <c r="N43" s="220">
        <f t="shared" si="18"/>
        <v>1.0666666666666667</v>
      </c>
      <c r="O43" s="220">
        <f t="shared" si="19"/>
        <v>1.6326530612244898</v>
      </c>
      <c r="P43" s="220">
        <f t="shared" si="20"/>
        <v>1.2307692307692308</v>
      </c>
      <c r="Q43" s="221">
        <f t="shared" si="21"/>
        <v>1.1650485436893203</v>
      </c>
      <c r="R43" s="196"/>
      <c r="S43" s="222">
        <v>23</v>
      </c>
      <c r="T43" s="223">
        <f t="shared" si="22"/>
        <v>2.679611650485437</v>
      </c>
      <c r="U43" s="224">
        <f t="shared" si="23"/>
        <v>3.4951456310679609</v>
      </c>
    </row>
    <row r="44" spans="1:21">
      <c r="A44" s="260" t="s">
        <v>373</v>
      </c>
      <c r="B44" s="216">
        <v>120</v>
      </c>
      <c r="C44" s="216">
        <v>170</v>
      </c>
      <c r="D44" s="216">
        <v>130</v>
      </c>
      <c r="E44" s="216">
        <v>110</v>
      </c>
      <c r="F44" s="216">
        <v>71</v>
      </c>
      <c r="G44" s="216">
        <v>95</v>
      </c>
      <c r="H44" s="216"/>
      <c r="I44" s="217">
        <f t="shared" si="13"/>
        <v>17.166666666666668</v>
      </c>
      <c r="J44" s="218">
        <f t="shared" si="14"/>
        <v>5.8252427184466021E-2</v>
      </c>
      <c r="K44" s="219">
        <f t="shared" si="15"/>
        <v>1</v>
      </c>
      <c r="L44" s="219">
        <f t="shared" si="16"/>
        <v>0.70588235294117652</v>
      </c>
      <c r="M44" s="219">
        <f t="shared" si="17"/>
        <v>0.92307692307692313</v>
      </c>
      <c r="N44" s="220">
        <f t="shared" si="18"/>
        <v>1.0909090909090908</v>
      </c>
      <c r="O44" s="220">
        <f t="shared" si="19"/>
        <v>1.6901408450704225</v>
      </c>
      <c r="P44" s="220">
        <f t="shared" si="20"/>
        <v>1.263157894736842</v>
      </c>
      <c r="Q44" s="221">
        <f t="shared" si="21"/>
        <v>0.87378640776699035</v>
      </c>
      <c r="R44" s="196"/>
      <c r="S44" s="222">
        <v>13</v>
      </c>
      <c r="T44" s="223">
        <f t="shared" si="22"/>
        <v>1.1359223300970875</v>
      </c>
      <c r="U44" s="224">
        <f t="shared" si="23"/>
        <v>2.621359223300971</v>
      </c>
    </row>
    <row r="45" spans="1:21">
      <c r="A45" s="260" t="s">
        <v>374</v>
      </c>
      <c r="B45" s="216">
        <v>330</v>
      </c>
      <c r="C45" s="216">
        <v>460</v>
      </c>
      <c r="D45" s="216">
        <v>360</v>
      </c>
      <c r="E45" s="216">
        <v>300</v>
      </c>
      <c r="F45" s="216">
        <v>200</v>
      </c>
      <c r="G45" s="216">
        <v>260</v>
      </c>
      <c r="H45" s="216"/>
      <c r="I45" s="217">
        <f t="shared" si="13"/>
        <v>6.2424242424242422</v>
      </c>
      <c r="J45" s="218">
        <f t="shared" si="14"/>
        <v>0.16019417475728157</v>
      </c>
      <c r="K45" s="219">
        <f t="shared" si="15"/>
        <v>1</v>
      </c>
      <c r="L45" s="219">
        <f t="shared" si="16"/>
        <v>0.71739130434782605</v>
      </c>
      <c r="M45" s="219">
        <f t="shared" si="17"/>
        <v>0.91666666666666663</v>
      </c>
      <c r="N45" s="220">
        <f t="shared" si="18"/>
        <v>1.1000000000000001</v>
      </c>
      <c r="O45" s="220">
        <f t="shared" si="19"/>
        <v>1.65</v>
      </c>
      <c r="P45" s="220">
        <f t="shared" si="20"/>
        <v>1.2692307692307692</v>
      </c>
      <c r="Q45" s="221">
        <f t="shared" si="21"/>
        <v>2.4029126213592233</v>
      </c>
      <c r="R45" s="196"/>
      <c r="S45" s="222"/>
      <c r="T45" s="223">
        <f t="shared" si="22"/>
        <v>0</v>
      </c>
      <c r="U45" s="224">
        <f t="shared" si="23"/>
        <v>7.20873786407767</v>
      </c>
    </row>
    <row r="46" spans="1:21">
      <c r="A46" s="260" t="s">
        <v>375</v>
      </c>
      <c r="B46" s="216">
        <v>200</v>
      </c>
      <c r="C46" s="216">
        <v>280</v>
      </c>
      <c r="D46" s="216">
        <v>220</v>
      </c>
      <c r="E46" s="216">
        <v>180</v>
      </c>
      <c r="F46" s="216">
        <v>120</v>
      </c>
      <c r="G46" s="216">
        <v>160</v>
      </c>
      <c r="H46" s="216"/>
      <c r="I46" s="217">
        <f t="shared" si="13"/>
        <v>10.3</v>
      </c>
      <c r="J46" s="218">
        <f t="shared" si="14"/>
        <v>9.7087378640776698E-2</v>
      </c>
      <c r="K46" s="219">
        <f t="shared" si="15"/>
        <v>1</v>
      </c>
      <c r="L46" s="219">
        <f t="shared" si="16"/>
        <v>0.7142857142857143</v>
      </c>
      <c r="M46" s="219">
        <f t="shared" si="17"/>
        <v>0.90909090909090906</v>
      </c>
      <c r="N46" s="220">
        <f t="shared" si="18"/>
        <v>1.1111111111111112</v>
      </c>
      <c r="O46" s="220">
        <f t="shared" si="19"/>
        <v>1.6666666666666667</v>
      </c>
      <c r="P46" s="220">
        <f t="shared" si="20"/>
        <v>1.25</v>
      </c>
      <c r="Q46" s="221">
        <f t="shared" si="21"/>
        <v>1.4563106796116505</v>
      </c>
      <c r="R46" s="196"/>
      <c r="S46" s="222">
        <v>17</v>
      </c>
      <c r="T46" s="223">
        <f t="shared" si="22"/>
        <v>2.4757281553398061</v>
      </c>
      <c r="U46" s="224">
        <f t="shared" si="23"/>
        <v>4.3689320388349513</v>
      </c>
    </row>
    <row r="47" spans="1:21">
      <c r="A47" s="260" t="s">
        <v>376</v>
      </c>
      <c r="B47" s="216">
        <v>210</v>
      </c>
      <c r="C47" s="216">
        <v>290</v>
      </c>
      <c r="D47" s="216">
        <v>230</v>
      </c>
      <c r="E47" s="216">
        <v>190</v>
      </c>
      <c r="F47" s="216">
        <v>120</v>
      </c>
      <c r="G47" s="216">
        <v>160</v>
      </c>
      <c r="H47" s="216"/>
      <c r="I47" s="217">
        <f t="shared" si="13"/>
        <v>9.8095238095238102</v>
      </c>
      <c r="J47" s="218">
        <f t="shared" si="14"/>
        <v>0.10194174757281553</v>
      </c>
      <c r="K47" s="219">
        <f t="shared" si="15"/>
        <v>1</v>
      </c>
      <c r="L47" s="219">
        <f t="shared" si="16"/>
        <v>0.72413793103448276</v>
      </c>
      <c r="M47" s="219">
        <f t="shared" si="17"/>
        <v>0.91304347826086951</v>
      </c>
      <c r="N47" s="220">
        <f t="shared" si="18"/>
        <v>1.1052631578947369</v>
      </c>
      <c r="O47" s="220">
        <f t="shared" si="19"/>
        <v>1.75</v>
      </c>
      <c r="P47" s="220">
        <f t="shared" si="20"/>
        <v>1.3125</v>
      </c>
      <c r="Q47" s="221">
        <f t="shared" si="21"/>
        <v>1.529126213592233</v>
      </c>
      <c r="R47" s="196"/>
      <c r="S47" s="222">
        <v>28</v>
      </c>
      <c r="T47" s="223">
        <f t="shared" si="22"/>
        <v>4.2815533980582527</v>
      </c>
      <c r="U47" s="224">
        <f t="shared" si="23"/>
        <v>4.5873786407766985</v>
      </c>
    </row>
    <row r="48" spans="1:21">
      <c r="A48" s="260" t="s">
        <v>377</v>
      </c>
      <c r="B48" s="216">
        <v>2280</v>
      </c>
      <c r="C48" s="216">
        <v>3190</v>
      </c>
      <c r="D48" s="216">
        <v>2510</v>
      </c>
      <c r="E48" s="216">
        <v>2050</v>
      </c>
      <c r="F48" s="216">
        <v>1370</v>
      </c>
      <c r="G48" s="216">
        <v>1820</v>
      </c>
      <c r="H48" s="216"/>
      <c r="I48" s="217">
        <f t="shared" ref="I48:I79" si="24">1/J48</f>
        <v>0.90350877192982459</v>
      </c>
      <c r="J48" s="218">
        <f t="shared" ref="J48:J79" si="25">B48/$B$2</f>
        <v>1.1067961165048543</v>
      </c>
      <c r="K48" s="219">
        <f t="shared" ref="K48:K79" si="26">$B48/B48</f>
        <v>1</v>
      </c>
      <c r="L48" s="219">
        <f t="shared" si="16"/>
        <v>0.71473354231974917</v>
      </c>
      <c r="M48" s="219">
        <f t="shared" si="17"/>
        <v>0.9083665338645418</v>
      </c>
      <c r="N48" s="220">
        <f t="shared" si="18"/>
        <v>1.1121951219512196</v>
      </c>
      <c r="O48" s="220">
        <f t="shared" si="19"/>
        <v>1.6642335766423357</v>
      </c>
      <c r="P48" s="220">
        <f t="shared" si="20"/>
        <v>1.2527472527472527</v>
      </c>
      <c r="Q48" s="221">
        <f t="shared" si="21"/>
        <v>16.601941747572816</v>
      </c>
      <c r="R48" s="196"/>
      <c r="S48" s="222">
        <v>38</v>
      </c>
      <c r="T48" s="223">
        <f t="shared" si="22"/>
        <v>63.087378640776706</v>
      </c>
      <c r="U48" s="224">
        <f t="shared" si="23"/>
        <v>49.805825242718448</v>
      </c>
    </row>
    <row r="49" spans="1:21">
      <c r="A49" s="260" t="s">
        <v>378</v>
      </c>
      <c r="B49" s="216">
        <v>270</v>
      </c>
      <c r="C49" s="216">
        <v>370</v>
      </c>
      <c r="D49" s="216">
        <v>290</v>
      </c>
      <c r="E49" s="216">
        <v>240</v>
      </c>
      <c r="F49" s="216">
        <v>160</v>
      </c>
      <c r="G49" s="216">
        <v>210</v>
      </c>
      <c r="H49" s="216"/>
      <c r="I49" s="217">
        <f t="shared" si="24"/>
        <v>7.6296296296296298</v>
      </c>
      <c r="J49" s="218">
        <f t="shared" si="25"/>
        <v>0.13106796116504854</v>
      </c>
      <c r="K49" s="219">
        <f t="shared" si="26"/>
        <v>1</v>
      </c>
      <c r="L49" s="219">
        <f t="shared" ref="L49:L80" si="27">$B49/C49</f>
        <v>0.72972972972972971</v>
      </c>
      <c r="M49" s="219">
        <f t="shared" ref="M49:M80" si="28">$B49/D49</f>
        <v>0.93103448275862066</v>
      </c>
      <c r="N49" s="220">
        <f t="shared" ref="N49:N80" si="29">$B49/E49</f>
        <v>1.125</v>
      </c>
      <c r="O49" s="220">
        <f t="shared" ref="O49:O80" si="30">$B49/F49</f>
        <v>1.6875</v>
      </c>
      <c r="P49" s="220">
        <f t="shared" ref="P49:P80" si="31">$B49/G49</f>
        <v>1.2857142857142858</v>
      </c>
      <c r="Q49" s="221">
        <f t="shared" si="21"/>
        <v>1.9660194174757282</v>
      </c>
      <c r="R49" s="196"/>
      <c r="S49" s="222">
        <v>1</v>
      </c>
      <c r="T49" s="223">
        <f t="shared" si="22"/>
        <v>0.19660194174757284</v>
      </c>
      <c r="U49" s="224">
        <f t="shared" si="23"/>
        <v>5.8980582524271847</v>
      </c>
    </row>
    <row r="50" spans="1:21">
      <c r="A50" s="260" t="s">
        <v>379</v>
      </c>
      <c r="B50" s="216">
        <v>1250</v>
      </c>
      <c r="C50" s="216">
        <v>1740</v>
      </c>
      <c r="D50" s="216">
        <v>1370</v>
      </c>
      <c r="E50" s="216">
        <v>1120</v>
      </c>
      <c r="F50" s="216">
        <v>750</v>
      </c>
      <c r="G50" s="216">
        <v>1000</v>
      </c>
      <c r="H50" s="216"/>
      <c r="I50" s="217">
        <f t="shared" si="24"/>
        <v>1.6480000000000001</v>
      </c>
      <c r="J50" s="218">
        <f t="shared" si="25"/>
        <v>0.60679611650485432</v>
      </c>
      <c r="K50" s="219">
        <f t="shared" si="26"/>
        <v>1</v>
      </c>
      <c r="L50" s="219">
        <f t="shared" si="27"/>
        <v>0.7183908045977011</v>
      </c>
      <c r="M50" s="219">
        <f t="shared" si="28"/>
        <v>0.91240875912408759</v>
      </c>
      <c r="N50" s="220">
        <f t="shared" si="29"/>
        <v>1.1160714285714286</v>
      </c>
      <c r="O50" s="220">
        <f t="shared" si="30"/>
        <v>1.6666666666666667</v>
      </c>
      <c r="P50" s="220">
        <f t="shared" si="31"/>
        <v>1.25</v>
      </c>
      <c r="Q50" s="221">
        <f t="shared" si="21"/>
        <v>9.1019417475728144</v>
      </c>
      <c r="R50" s="196"/>
      <c r="S50" s="222">
        <v>4</v>
      </c>
      <c r="T50" s="223">
        <f t="shared" si="22"/>
        <v>3.6407766990291259</v>
      </c>
      <c r="U50" s="224">
        <f t="shared" si="23"/>
        <v>27.305825242718441</v>
      </c>
    </row>
    <row r="51" spans="1:21">
      <c r="A51" s="260" t="s">
        <v>380</v>
      </c>
      <c r="B51" s="216">
        <v>260</v>
      </c>
      <c r="C51" s="216">
        <v>360</v>
      </c>
      <c r="D51" s="216">
        <v>280</v>
      </c>
      <c r="E51" s="216">
        <v>230</v>
      </c>
      <c r="F51" s="216">
        <v>150</v>
      </c>
      <c r="G51" s="216">
        <v>210</v>
      </c>
      <c r="H51" s="216"/>
      <c r="I51" s="217">
        <f t="shared" si="24"/>
        <v>7.9230769230769234</v>
      </c>
      <c r="J51" s="218">
        <f t="shared" si="25"/>
        <v>0.12621359223300971</v>
      </c>
      <c r="K51" s="219">
        <f t="shared" si="26"/>
        <v>1</v>
      </c>
      <c r="L51" s="219">
        <f t="shared" si="27"/>
        <v>0.72222222222222221</v>
      </c>
      <c r="M51" s="219">
        <f t="shared" si="28"/>
        <v>0.9285714285714286</v>
      </c>
      <c r="N51" s="220">
        <f t="shared" si="29"/>
        <v>1.1304347826086956</v>
      </c>
      <c r="O51" s="220">
        <f t="shared" si="30"/>
        <v>1.7333333333333334</v>
      </c>
      <c r="P51" s="220">
        <f t="shared" si="31"/>
        <v>1.2380952380952381</v>
      </c>
      <c r="Q51" s="221">
        <f t="shared" si="21"/>
        <v>1.8932038834951457</v>
      </c>
      <c r="R51" s="196"/>
      <c r="S51" s="222">
        <v>18</v>
      </c>
      <c r="T51" s="223">
        <f t="shared" si="22"/>
        <v>3.4077669902912628</v>
      </c>
      <c r="U51" s="224">
        <f t="shared" si="23"/>
        <v>5.6796116504854375</v>
      </c>
    </row>
    <row r="52" spans="1:21">
      <c r="A52" s="260" t="s">
        <v>381</v>
      </c>
      <c r="B52" s="216">
        <v>1160</v>
      </c>
      <c r="C52" s="216">
        <v>1630</v>
      </c>
      <c r="D52" s="216">
        <v>1280</v>
      </c>
      <c r="E52" s="216">
        <v>1050</v>
      </c>
      <c r="F52" s="216">
        <v>700</v>
      </c>
      <c r="G52" s="216">
        <v>930</v>
      </c>
      <c r="H52" s="216"/>
      <c r="I52" s="217">
        <f t="shared" si="24"/>
        <v>1.7758620689655173</v>
      </c>
      <c r="J52" s="218">
        <f t="shared" si="25"/>
        <v>0.56310679611650483</v>
      </c>
      <c r="K52" s="219">
        <f t="shared" si="26"/>
        <v>1</v>
      </c>
      <c r="L52" s="219">
        <f t="shared" si="27"/>
        <v>0.71165644171779141</v>
      </c>
      <c r="M52" s="219">
        <f t="shared" si="28"/>
        <v>0.90625</v>
      </c>
      <c r="N52" s="220">
        <f t="shared" si="29"/>
        <v>1.1047619047619048</v>
      </c>
      <c r="O52" s="220">
        <f t="shared" si="30"/>
        <v>1.6571428571428573</v>
      </c>
      <c r="P52" s="220">
        <f t="shared" si="31"/>
        <v>1.2473118279569892</v>
      </c>
      <c r="Q52" s="221">
        <f t="shared" si="21"/>
        <v>8.4466019417475717</v>
      </c>
      <c r="R52" s="196"/>
      <c r="S52" s="222">
        <v>20</v>
      </c>
      <c r="T52" s="223">
        <f t="shared" si="22"/>
        <v>16.893203883495143</v>
      </c>
      <c r="U52" s="224">
        <f t="shared" si="23"/>
        <v>25.339805825242713</v>
      </c>
    </row>
    <row r="53" spans="1:21">
      <c r="A53" s="260" t="s">
        <v>338</v>
      </c>
      <c r="B53" s="216">
        <v>1000</v>
      </c>
      <c r="C53" s="216">
        <v>1400</v>
      </c>
      <c r="D53" s="216">
        <v>1100</v>
      </c>
      <c r="E53" s="216">
        <v>900</v>
      </c>
      <c r="F53" s="216">
        <v>600</v>
      </c>
      <c r="G53" s="216">
        <v>800</v>
      </c>
      <c r="H53" s="216"/>
      <c r="I53" s="217">
        <f t="shared" si="24"/>
        <v>2.06</v>
      </c>
      <c r="J53" s="218">
        <f t="shared" si="25"/>
        <v>0.4854368932038835</v>
      </c>
      <c r="K53" s="219">
        <f t="shared" si="26"/>
        <v>1</v>
      </c>
      <c r="L53" s="219">
        <f t="shared" si="27"/>
        <v>0.7142857142857143</v>
      </c>
      <c r="M53" s="219">
        <f t="shared" si="28"/>
        <v>0.90909090909090906</v>
      </c>
      <c r="N53" s="220">
        <f t="shared" si="29"/>
        <v>1.1111111111111112</v>
      </c>
      <c r="O53" s="220">
        <f t="shared" si="30"/>
        <v>1.6666666666666667</v>
      </c>
      <c r="P53" s="220">
        <f t="shared" si="31"/>
        <v>1.25</v>
      </c>
      <c r="Q53" s="221">
        <f t="shared" si="21"/>
        <v>7.2815533980582527</v>
      </c>
      <c r="R53" s="196"/>
      <c r="S53" s="222">
        <v>1426</v>
      </c>
      <c r="T53" s="223">
        <f t="shared" si="22"/>
        <v>1038.349514563107</v>
      </c>
      <c r="U53" s="224">
        <f t="shared" si="23"/>
        <v>21.844660194174757</v>
      </c>
    </row>
    <row r="54" spans="1:21">
      <c r="A54" s="260" t="s">
        <v>382</v>
      </c>
      <c r="B54" s="216">
        <v>1940</v>
      </c>
      <c r="C54" s="216">
        <v>2710</v>
      </c>
      <c r="D54" s="216">
        <v>2130</v>
      </c>
      <c r="E54" s="216">
        <v>1740</v>
      </c>
      <c r="F54" s="216">
        <v>1160</v>
      </c>
      <c r="G54" s="216">
        <v>1550</v>
      </c>
      <c r="H54" s="216"/>
      <c r="I54" s="217">
        <f t="shared" si="24"/>
        <v>1.0618556701030928</v>
      </c>
      <c r="J54" s="218">
        <f t="shared" si="25"/>
        <v>0.94174757281553401</v>
      </c>
      <c r="K54" s="219">
        <f t="shared" si="26"/>
        <v>1</v>
      </c>
      <c r="L54" s="219">
        <f t="shared" si="27"/>
        <v>0.71586715867158668</v>
      </c>
      <c r="M54" s="219">
        <f t="shared" si="28"/>
        <v>0.91079812206572774</v>
      </c>
      <c r="N54" s="220">
        <f t="shared" si="29"/>
        <v>1.1149425287356323</v>
      </c>
      <c r="O54" s="220">
        <f t="shared" si="30"/>
        <v>1.6724137931034482</v>
      </c>
      <c r="P54" s="220">
        <f t="shared" si="31"/>
        <v>1.2516129032258065</v>
      </c>
      <c r="Q54" s="221">
        <f t="shared" si="21"/>
        <v>14.126213592233011</v>
      </c>
      <c r="R54" s="196"/>
      <c r="S54" s="222">
        <v>1</v>
      </c>
      <c r="T54" s="223">
        <f t="shared" si="22"/>
        <v>1.4126213592233012</v>
      </c>
      <c r="U54" s="224">
        <f t="shared" si="23"/>
        <v>42.378640776699029</v>
      </c>
    </row>
    <row r="55" spans="1:21">
      <c r="A55" s="260" t="s">
        <v>383</v>
      </c>
      <c r="B55" s="216">
        <v>250</v>
      </c>
      <c r="C55" s="216">
        <v>340</v>
      </c>
      <c r="D55" s="216">
        <v>270</v>
      </c>
      <c r="E55" s="216">
        <v>220</v>
      </c>
      <c r="F55" s="216">
        <v>150</v>
      </c>
      <c r="G55" s="216">
        <v>200</v>
      </c>
      <c r="H55" s="216"/>
      <c r="I55" s="217">
        <f t="shared" si="24"/>
        <v>8.24</v>
      </c>
      <c r="J55" s="218">
        <f t="shared" si="25"/>
        <v>0.12135922330097088</v>
      </c>
      <c r="K55" s="219">
        <f t="shared" si="26"/>
        <v>1</v>
      </c>
      <c r="L55" s="219">
        <f t="shared" si="27"/>
        <v>0.73529411764705888</v>
      </c>
      <c r="M55" s="219">
        <f t="shared" si="28"/>
        <v>0.92592592592592593</v>
      </c>
      <c r="N55" s="220">
        <f t="shared" si="29"/>
        <v>1.1363636363636365</v>
      </c>
      <c r="O55" s="220">
        <f t="shared" si="30"/>
        <v>1.6666666666666667</v>
      </c>
      <c r="P55" s="220">
        <f t="shared" si="31"/>
        <v>1.25</v>
      </c>
      <c r="Q55" s="221">
        <f t="shared" si="21"/>
        <v>1.8203883495145632</v>
      </c>
      <c r="R55" s="196"/>
      <c r="S55" s="222">
        <v>52</v>
      </c>
      <c r="T55" s="223">
        <f t="shared" si="22"/>
        <v>9.4660194174757297</v>
      </c>
      <c r="U55" s="224">
        <f t="shared" si="23"/>
        <v>5.4611650485436893</v>
      </c>
    </row>
    <row r="56" spans="1:21">
      <c r="A56" s="260" t="s">
        <v>384</v>
      </c>
      <c r="B56" s="216">
        <v>67</v>
      </c>
      <c r="C56" s="216">
        <v>94</v>
      </c>
      <c r="D56" s="216">
        <v>74</v>
      </c>
      <c r="E56" s="216">
        <v>60</v>
      </c>
      <c r="F56" s="216">
        <v>40</v>
      </c>
      <c r="G56" s="216">
        <v>54</v>
      </c>
      <c r="H56" s="216"/>
      <c r="I56" s="217">
        <f t="shared" si="24"/>
        <v>30.746268656716417</v>
      </c>
      <c r="J56" s="218">
        <f t="shared" si="25"/>
        <v>3.2524271844660196E-2</v>
      </c>
      <c r="K56" s="219">
        <f t="shared" si="26"/>
        <v>1</v>
      </c>
      <c r="L56" s="219">
        <f t="shared" si="27"/>
        <v>0.71276595744680848</v>
      </c>
      <c r="M56" s="219">
        <f t="shared" si="28"/>
        <v>0.90540540540540537</v>
      </c>
      <c r="N56" s="220">
        <f t="shared" si="29"/>
        <v>1.1166666666666667</v>
      </c>
      <c r="O56" s="220">
        <f t="shared" si="30"/>
        <v>1.675</v>
      </c>
      <c r="P56" s="220">
        <f t="shared" si="31"/>
        <v>1.2407407407407407</v>
      </c>
      <c r="Q56" s="221">
        <f t="shared" si="21"/>
        <v>0.48786407766990292</v>
      </c>
      <c r="R56" s="196"/>
      <c r="S56" s="222">
        <v>99</v>
      </c>
      <c r="T56" s="223">
        <f t="shared" si="22"/>
        <v>4.8298543689320388</v>
      </c>
      <c r="U56" s="224">
        <f t="shared" si="23"/>
        <v>1.4635922330097086</v>
      </c>
    </row>
    <row r="57" spans="1:21">
      <c r="A57" s="260" t="s">
        <v>385</v>
      </c>
      <c r="B57" s="216">
        <v>3370</v>
      </c>
      <c r="C57" s="216">
        <v>4720</v>
      </c>
      <c r="D57" s="216">
        <v>3710</v>
      </c>
      <c r="E57" s="216">
        <v>3030</v>
      </c>
      <c r="F57" s="216">
        <v>2020</v>
      </c>
      <c r="G57" s="216">
        <v>2700</v>
      </c>
      <c r="H57" s="216"/>
      <c r="I57" s="217">
        <f t="shared" si="24"/>
        <v>0.61127596439169141</v>
      </c>
      <c r="J57" s="218">
        <f t="shared" si="25"/>
        <v>1.6359223300970873</v>
      </c>
      <c r="K57" s="219">
        <f t="shared" si="26"/>
        <v>1</v>
      </c>
      <c r="L57" s="219">
        <f t="shared" si="27"/>
        <v>0.71398305084745761</v>
      </c>
      <c r="M57" s="219">
        <f t="shared" si="28"/>
        <v>0.90835579514824794</v>
      </c>
      <c r="N57" s="220">
        <f t="shared" si="29"/>
        <v>1.1122112211221122</v>
      </c>
      <c r="O57" s="220">
        <f t="shared" si="30"/>
        <v>1.6683168316831682</v>
      </c>
      <c r="P57" s="220">
        <f t="shared" si="31"/>
        <v>1.2481481481481482</v>
      </c>
      <c r="Q57" s="221">
        <f t="shared" si="21"/>
        <v>24.538834951456309</v>
      </c>
      <c r="R57" s="196"/>
      <c r="S57" s="222">
        <v>52</v>
      </c>
      <c r="T57" s="223">
        <f t="shared" si="22"/>
        <v>127.60194174757281</v>
      </c>
      <c r="U57" s="224">
        <f t="shared" si="23"/>
        <v>73.616504854368927</v>
      </c>
    </row>
    <row r="58" spans="1:21">
      <c r="A58" s="260" t="s">
        <v>386</v>
      </c>
      <c r="B58" s="216">
        <v>160</v>
      </c>
      <c r="C58" s="216">
        <v>220</v>
      </c>
      <c r="D58" s="216">
        <v>180</v>
      </c>
      <c r="E58" s="216">
        <v>140</v>
      </c>
      <c r="F58" s="216">
        <v>96</v>
      </c>
      <c r="G58" s="216">
        <v>130</v>
      </c>
      <c r="H58" s="216"/>
      <c r="I58" s="217">
        <f t="shared" si="24"/>
        <v>12.875000000000002</v>
      </c>
      <c r="J58" s="218">
        <f t="shared" si="25"/>
        <v>7.7669902912621352E-2</v>
      </c>
      <c r="K58" s="219">
        <f t="shared" si="26"/>
        <v>1</v>
      </c>
      <c r="L58" s="219">
        <f t="shared" si="27"/>
        <v>0.72727272727272729</v>
      </c>
      <c r="M58" s="219">
        <f t="shared" si="28"/>
        <v>0.88888888888888884</v>
      </c>
      <c r="N58" s="220">
        <f t="shared" si="29"/>
        <v>1.1428571428571428</v>
      </c>
      <c r="O58" s="220">
        <f t="shared" si="30"/>
        <v>1.6666666666666667</v>
      </c>
      <c r="P58" s="220">
        <f t="shared" si="31"/>
        <v>1.2307692307692308</v>
      </c>
      <c r="Q58" s="221">
        <f t="shared" si="21"/>
        <v>1.1650485436893203</v>
      </c>
      <c r="R58" s="196"/>
      <c r="S58" s="222">
        <v>28</v>
      </c>
      <c r="T58" s="223">
        <f t="shared" si="22"/>
        <v>3.2621359223300974</v>
      </c>
      <c r="U58" s="224">
        <f t="shared" si="23"/>
        <v>3.4951456310679609</v>
      </c>
    </row>
    <row r="59" spans="1:21">
      <c r="A59" s="260" t="s">
        <v>387</v>
      </c>
      <c r="B59" s="216">
        <v>800</v>
      </c>
      <c r="C59" s="216">
        <v>1120</v>
      </c>
      <c r="D59" s="216">
        <v>880</v>
      </c>
      <c r="E59" s="216">
        <v>720</v>
      </c>
      <c r="F59" s="216">
        <v>480</v>
      </c>
      <c r="G59" s="216">
        <v>640</v>
      </c>
      <c r="H59" s="216"/>
      <c r="I59" s="217">
        <f t="shared" si="24"/>
        <v>2.5750000000000002</v>
      </c>
      <c r="J59" s="218">
        <f t="shared" si="25"/>
        <v>0.38834951456310679</v>
      </c>
      <c r="K59" s="219">
        <f t="shared" si="26"/>
        <v>1</v>
      </c>
      <c r="L59" s="219">
        <f t="shared" si="27"/>
        <v>0.7142857142857143</v>
      </c>
      <c r="M59" s="219">
        <f t="shared" si="28"/>
        <v>0.90909090909090906</v>
      </c>
      <c r="N59" s="220">
        <f t="shared" si="29"/>
        <v>1.1111111111111112</v>
      </c>
      <c r="O59" s="220">
        <f t="shared" si="30"/>
        <v>1.6666666666666667</v>
      </c>
      <c r="P59" s="220">
        <f t="shared" si="31"/>
        <v>1.25</v>
      </c>
      <c r="Q59" s="221">
        <f t="shared" si="21"/>
        <v>5.825242718446602</v>
      </c>
      <c r="R59" s="196"/>
      <c r="S59" s="222">
        <v>5</v>
      </c>
      <c r="T59" s="223">
        <f t="shared" si="22"/>
        <v>2.9126213592233015</v>
      </c>
      <c r="U59" s="224">
        <f t="shared" si="23"/>
        <v>17.475728155339805</v>
      </c>
    </row>
    <row r="60" spans="1:21">
      <c r="A60" s="260" t="s">
        <v>388</v>
      </c>
      <c r="B60" s="216">
        <v>1150</v>
      </c>
      <c r="C60" s="216">
        <v>1620</v>
      </c>
      <c r="D60" s="216">
        <v>1270</v>
      </c>
      <c r="E60" s="216">
        <v>1040</v>
      </c>
      <c r="F60" s="216">
        <v>690</v>
      </c>
      <c r="G60" s="216">
        <v>920</v>
      </c>
      <c r="H60" s="216"/>
      <c r="I60" s="217">
        <f t="shared" si="24"/>
        <v>1.7913043478260871</v>
      </c>
      <c r="J60" s="218">
        <f t="shared" si="25"/>
        <v>0.55825242718446599</v>
      </c>
      <c r="K60" s="219">
        <f t="shared" si="26"/>
        <v>1</v>
      </c>
      <c r="L60" s="219">
        <f t="shared" si="27"/>
        <v>0.70987654320987659</v>
      </c>
      <c r="M60" s="219">
        <f t="shared" si="28"/>
        <v>0.90551181102362199</v>
      </c>
      <c r="N60" s="220">
        <f t="shared" si="29"/>
        <v>1.1057692307692308</v>
      </c>
      <c r="O60" s="220">
        <f t="shared" si="30"/>
        <v>1.6666666666666667</v>
      </c>
      <c r="P60" s="220">
        <f t="shared" si="31"/>
        <v>1.25</v>
      </c>
      <c r="Q60" s="221">
        <f t="shared" si="21"/>
        <v>8.373786407766989</v>
      </c>
      <c r="R60" s="196"/>
      <c r="S60" s="222">
        <v>4</v>
      </c>
      <c r="T60" s="223">
        <f t="shared" si="22"/>
        <v>3.349514563106796</v>
      </c>
      <c r="U60" s="224">
        <f t="shared" si="23"/>
        <v>25.121359223300967</v>
      </c>
    </row>
    <row r="61" spans="1:21">
      <c r="A61" s="260" t="s">
        <v>389</v>
      </c>
      <c r="B61" s="216">
        <v>67</v>
      </c>
      <c r="C61" s="216">
        <v>94</v>
      </c>
      <c r="D61" s="216">
        <v>74</v>
      </c>
      <c r="E61" s="216">
        <v>60</v>
      </c>
      <c r="F61" s="216">
        <v>40</v>
      </c>
      <c r="G61" s="216">
        <v>54</v>
      </c>
      <c r="H61" s="216"/>
      <c r="I61" s="217">
        <f t="shared" si="24"/>
        <v>30.746268656716417</v>
      </c>
      <c r="J61" s="218">
        <f t="shared" si="25"/>
        <v>3.2524271844660196E-2</v>
      </c>
      <c r="K61" s="219">
        <f t="shared" si="26"/>
        <v>1</v>
      </c>
      <c r="L61" s="219">
        <f t="shared" si="27"/>
        <v>0.71276595744680848</v>
      </c>
      <c r="M61" s="219">
        <f t="shared" si="28"/>
        <v>0.90540540540540537</v>
      </c>
      <c r="N61" s="220">
        <f t="shared" si="29"/>
        <v>1.1166666666666667</v>
      </c>
      <c r="O61" s="220">
        <f t="shared" si="30"/>
        <v>1.675</v>
      </c>
      <c r="P61" s="220">
        <f t="shared" si="31"/>
        <v>1.2407407407407407</v>
      </c>
      <c r="Q61" s="221">
        <f t="shared" si="21"/>
        <v>0.48786407766990292</v>
      </c>
      <c r="R61" s="196"/>
      <c r="S61" s="222">
        <v>11</v>
      </c>
      <c r="T61" s="223">
        <f t="shared" si="22"/>
        <v>0.5366504854368932</v>
      </c>
      <c r="U61" s="224">
        <f t="shared" si="23"/>
        <v>1.4635922330097086</v>
      </c>
    </row>
    <row r="62" spans="1:21">
      <c r="A62" s="260" t="s">
        <v>390</v>
      </c>
      <c r="B62" s="216">
        <v>3820</v>
      </c>
      <c r="C62" s="216">
        <v>5350</v>
      </c>
      <c r="D62" s="216">
        <v>4200</v>
      </c>
      <c r="E62" s="216">
        <v>3440</v>
      </c>
      <c r="F62" s="216">
        <v>2290</v>
      </c>
      <c r="G62" s="216">
        <v>3060</v>
      </c>
      <c r="H62" s="216"/>
      <c r="I62" s="217">
        <f t="shared" si="24"/>
        <v>0.53926701570680624</v>
      </c>
      <c r="J62" s="218">
        <f t="shared" si="25"/>
        <v>1.854368932038835</v>
      </c>
      <c r="K62" s="219">
        <f t="shared" si="26"/>
        <v>1</v>
      </c>
      <c r="L62" s="219">
        <f t="shared" si="27"/>
        <v>0.71401869158878506</v>
      </c>
      <c r="M62" s="219">
        <f t="shared" si="28"/>
        <v>0.90952380952380951</v>
      </c>
      <c r="N62" s="220">
        <f t="shared" si="29"/>
        <v>1.1104651162790697</v>
      </c>
      <c r="O62" s="220">
        <f t="shared" si="30"/>
        <v>1.668122270742358</v>
      </c>
      <c r="P62" s="220">
        <f t="shared" si="31"/>
        <v>1.2483660130718954</v>
      </c>
      <c r="Q62" s="221">
        <f t="shared" si="21"/>
        <v>27.815533980582526</v>
      </c>
      <c r="R62" s="196"/>
      <c r="S62" s="222">
        <v>6</v>
      </c>
      <c r="T62" s="223">
        <f t="shared" si="22"/>
        <v>16.689320388349515</v>
      </c>
      <c r="U62" s="224">
        <f t="shared" si="23"/>
        <v>83.446601941747574</v>
      </c>
    </row>
    <row r="63" spans="1:21">
      <c r="A63" s="260" t="s">
        <v>391</v>
      </c>
      <c r="B63" s="216">
        <v>260</v>
      </c>
      <c r="C63" s="216">
        <v>360</v>
      </c>
      <c r="D63" s="216">
        <v>280</v>
      </c>
      <c r="E63" s="216">
        <v>230</v>
      </c>
      <c r="F63" s="216">
        <v>150</v>
      </c>
      <c r="G63" s="216">
        <v>210</v>
      </c>
      <c r="H63" s="216"/>
      <c r="I63" s="217">
        <f t="shared" si="24"/>
        <v>7.9230769230769234</v>
      </c>
      <c r="J63" s="218">
        <f t="shared" si="25"/>
        <v>0.12621359223300971</v>
      </c>
      <c r="K63" s="219">
        <f t="shared" si="26"/>
        <v>1</v>
      </c>
      <c r="L63" s="219">
        <f t="shared" si="27"/>
        <v>0.72222222222222221</v>
      </c>
      <c r="M63" s="219">
        <f t="shared" si="28"/>
        <v>0.9285714285714286</v>
      </c>
      <c r="N63" s="220">
        <f t="shared" si="29"/>
        <v>1.1304347826086956</v>
      </c>
      <c r="O63" s="220">
        <f t="shared" si="30"/>
        <v>1.7333333333333334</v>
      </c>
      <c r="P63" s="220">
        <f t="shared" si="31"/>
        <v>1.2380952380952381</v>
      </c>
      <c r="Q63" s="221">
        <f t="shared" si="21"/>
        <v>1.8932038834951457</v>
      </c>
      <c r="R63" s="196"/>
      <c r="S63" s="222">
        <v>11</v>
      </c>
      <c r="T63" s="223">
        <f t="shared" si="22"/>
        <v>2.0825242718446604</v>
      </c>
      <c r="U63" s="224">
        <f t="shared" si="23"/>
        <v>5.6796116504854375</v>
      </c>
    </row>
    <row r="64" spans="1:21">
      <c r="A64" s="260" t="s">
        <v>392</v>
      </c>
      <c r="B64" s="216">
        <v>480</v>
      </c>
      <c r="C64" s="216">
        <v>670</v>
      </c>
      <c r="D64" s="216">
        <v>530</v>
      </c>
      <c r="E64" s="216">
        <v>430</v>
      </c>
      <c r="F64" s="216">
        <v>290</v>
      </c>
      <c r="G64" s="216">
        <v>380</v>
      </c>
      <c r="H64" s="216"/>
      <c r="I64" s="217">
        <f t="shared" si="24"/>
        <v>4.291666666666667</v>
      </c>
      <c r="J64" s="218">
        <f t="shared" si="25"/>
        <v>0.23300970873786409</v>
      </c>
      <c r="K64" s="219">
        <f t="shared" si="26"/>
        <v>1</v>
      </c>
      <c r="L64" s="219">
        <f t="shared" si="27"/>
        <v>0.71641791044776115</v>
      </c>
      <c r="M64" s="219">
        <f t="shared" si="28"/>
        <v>0.90566037735849059</v>
      </c>
      <c r="N64" s="220">
        <f t="shared" si="29"/>
        <v>1.1162790697674418</v>
      </c>
      <c r="O64" s="220">
        <f t="shared" si="30"/>
        <v>1.6551724137931034</v>
      </c>
      <c r="P64" s="220">
        <f t="shared" si="31"/>
        <v>1.263157894736842</v>
      </c>
      <c r="Q64" s="221">
        <f t="shared" si="21"/>
        <v>3.4951456310679614</v>
      </c>
      <c r="R64" s="196"/>
      <c r="S64" s="222">
        <v>18</v>
      </c>
      <c r="T64" s="223">
        <f t="shared" si="22"/>
        <v>6.2912621359223309</v>
      </c>
      <c r="U64" s="224">
        <f t="shared" si="23"/>
        <v>10.485436893203884</v>
      </c>
    </row>
    <row r="65" spans="1:21">
      <c r="A65" s="260" t="s">
        <v>393</v>
      </c>
      <c r="B65" s="216">
        <v>300</v>
      </c>
      <c r="C65" s="216">
        <v>420</v>
      </c>
      <c r="D65" s="216">
        <v>330</v>
      </c>
      <c r="E65" s="216">
        <v>270</v>
      </c>
      <c r="F65" s="216">
        <v>180</v>
      </c>
      <c r="G65" s="216">
        <v>240</v>
      </c>
      <c r="H65" s="216"/>
      <c r="I65" s="217">
        <f t="shared" si="24"/>
        <v>6.8666666666666671</v>
      </c>
      <c r="J65" s="218">
        <f t="shared" si="25"/>
        <v>0.14563106796116504</v>
      </c>
      <c r="K65" s="219">
        <f t="shared" si="26"/>
        <v>1</v>
      </c>
      <c r="L65" s="219">
        <f t="shared" si="27"/>
        <v>0.7142857142857143</v>
      </c>
      <c r="M65" s="219">
        <f t="shared" si="28"/>
        <v>0.90909090909090906</v>
      </c>
      <c r="N65" s="220">
        <f t="shared" si="29"/>
        <v>1.1111111111111112</v>
      </c>
      <c r="O65" s="220">
        <f t="shared" si="30"/>
        <v>1.6666666666666667</v>
      </c>
      <c r="P65" s="220">
        <f t="shared" si="31"/>
        <v>1.25</v>
      </c>
      <c r="Q65" s="221">
        <f t="shared" si="21"/>
        <v>2.1844660194174756</v>
      </c>
      <c r="R65" s="196"/>
      <c r="S65" s="222">
        <v>111</v>
      </c>
      <c r="T65" s="223">
        <f t="shared" si="22"/>
        <v>24.247572815533982</v>
      </c>
      <c r="U65" s="224">
        <f t="shared" si="23"/>
        <v>6.5533980582524265</v>
      </c>
    </row>
    <row r="66" spans="1:21">
      <c r="A66" s="260" t="s">
        <v>394</v>
      </c>
      <c r="B66" s="216">
        <v>4620</v>
      </c>
      <c r="C66" s="216">
        <v>6470</v>
      </c>
      <c r="D66" s="216">
        <v>5090</v>
      </c>
      <c r="E66" s="216">
        <v>4160</v>
      </c>
      <c r="F66" s="216">
        <v>2770</v>
      </c>
      <c r="G66" s="216">
        <v>3700</v>
      </c>
      <c r="H66" s="216"/>
      <c r="I66" s="217">
        <f t="shared" si="24"/>
        <v>0.44588744588744589</v>
      </c>
      <c r="J66" s="218">
        <f t="shared" si="25"/>
        <v>2.2427184466019416</v>
      </c>
      <c r="K66" s="219">
        <f t="shared" si="26"/>
        <v>1</v>
      </c>
      <c r="L66" s="219">
        <f t="shared" si="27"/>
        <v>0.71406491499227198</v>
      </c>
      <c r="M66" s="219">
        <f t="shared" si="28"/>
        <v>0.90766208251473479</v>
      </c>
      <c r="N66" s="220">
        <f t="shared" si="29"/>
        <v>1.1105769230769231</v>
      </c>
      <c r="O66" s="220">
        <f t="shared" si="30"/>
        <v>1.667870036101083</v>
      </c>
      <c r="P66" s="220">
        <f t="shared" si="31"/>
        <v>1.2486486486486486</v>
      </c>
      <c r="Q66" s="221">
        <f t="shared" si="21"/>
        <v>33.640776699029125</v>
      </c>
      <c r="R66" s="196"/>
      <c r="S66" s="222">
        <v>9</v>
      </c>
      <c r="T66" s="223">
        <f t="shared" si="22"/>
        <v>30.276699029126213</v>
      </c>
      <c r="U66" s="224">
        <f t="shared" si="23"/>
        <v>100.92233009708738</v>
      </c>
    </row>
    <row r="67" spans="1:21">
      <c r="A67" s="260" t="s">
        <v>395</v>
      </c>
      <c r="B67" s="216">
        <v>210</v>
      </c>
      <c r="C67" s="216">
        <v>290</v>
      </c>
      <c r="D67" s="216">
        <v>230</v>
      </c>
      <c r="E67" s="216">
        <v>190</v>
      </c>
      <c r="F67" s="216">
        <v>120</v>
      </c>
      <c r="G67" s="216">
        <v>160</v>
      </c>
      <c r="H67" s="216"/>
      <c r="I67" s="217">
        <f t="shared" si="24"/>
        <v>9.8095238095238102</v>
      </c>
      <c r="J67" s="218">
        <f t="shared" si="25"/>
        <v>0.10194174757281553</v>
      </c>
      <c r="K67" s="219">
        <f t="shared" si="26"/>
        <v>1</v>
      </c>
      <c r="L67" s="219">
        <f t="shared" si="27"/>
        <v>0.72413793103448276</v>
      </c>
      <c r="M67" s="219">
        <f t="shared" si="28"/>
        <v>0.91304347826086951</v>
      </c>
      <c r="N67" s="220">
        <f t="shared" si="29"/>
        <v>1.1052631578947369</v>
      </c>
      <c r="O67" s="220">
        <f t="shared" si="30"/>
        <v>1.75</v>
      </c>
      <c r="P67" s="220">
        <f t="shared" si="31"/>
        <v>1.3125</v>
      </c>
      <c r="Q67" s="221">
        <f t="shared" si="21"/>
        <v>1.529126213592233</v>
      </c>
      <c r="R67" s="196"/>
      <c r="S67" s="222">
        <v>4</v>
      </c>
      <c r="T67" s="223">
        <f t="shared" si="22"/>
        <v>0.61165048543689327</v>
      </c>
      <c r="U67" s="224">
        <f t="shared" si="23"/>
        <v>4.5873786407766985</v>
      </c>
    </row>
    <row r="68" spans="1:21">
      <c r="A68" s="260" t="s">
        <v>396</v>
      </c>
      <c r="B68" s="216">
        <v>1590</v>
      </c>
      <c r="C68" s="216">
        <v>2220</v>
      </c>
      <c r="D68" s="216">
        <v>1740</v>
      </c>
      <c r="E68" s="216">
        <v>1430</v>
      </c>
      <c r="F68" s="216">
        <v>950</v>
      </c>
      <c r="G68" s="216">
        <v>1270</v>
      </c>
      <c r="H68" s="216"/>
      <c r="I68" s="217">
        <f t="shared" si="24"/>
        <v>1.2955974842767295</v>
      </c>
      <c r="J68" s="218">
        <f t="shared" si="25"/>
        <v>0.77184466019417475</v>
      </c>
      <c r="K68" s="219">
        <f t="shared" si="26"/>
        <v>1</v>
      </c>
      <c r="L68" s="219">
        <f t="shared" si="27"/>
        <v>0.71621621621621623</v>
      </c>
      <c r="M68" s="219">
        <f t="shared" si="28"/>
        <v>0.91379310344827591</v>
      </c>
      <c r="N68" s="220">
        <f t="shared" si="29"/>
        <v>1.1118881118881119</v>
      </c>
      <c r="O68" s="220">
        <f t="shared" si="30"/>
        <v>1.6736842105263159</v>
      </c>
      <c r="P68" s="220">
        <f t="shared" si="31"/>
        <v>1.2519685039370079</v>
      </c>
      <c r="Q68" s="221">
        <f t="shared" si="21"/>
        <v>11.577669902912621</v>
      </c>
      <c r="R68" s="196"/>
      <c r="S68" s="222">
        <v>1</v>
      </c>
      <c r="T68" s="223">
        <f t="shared" si="22"/>
        <v>1.1577669902912622</v>
      </c>
      <c r="U68" s="224">
        <f t="shared" si="23"/>
        <v>34.733009708737868</v>
      </c>
    </row>
    <row r="69" spans="1:21">
      <c r="A69" s="260" t="s">
        <v>397</v>
      </c>
      <c r="B69" s="216">
        <v>130</v>
      </c>
      <c r="C69" s="216">
        <v>180</v>
      </c>
      <c r="D69" s="216">
        <v>140</v>
      </c>
      <c r="E69" s="216">
        <v>120</v>
      </c>
      <c r="F69" s="216">
        <v>77</v>
      </c>
      <c r="G69" s="216">
        <v>100</v>
      </c>
      <c r="H69" s="216"/>
      <c r="I69" s="217">
        <f t="shared" si="24"/>
        <v>15.846153846153847</v>
      </c>
      <c r="J69" s="218">
        <f t="shared" si="25"/>
        <v>6.3106796116504854E-2</v>
      </c>
      <c r="K69" s="219">
        <f t="shared" si="26"/>
        <v>1</v>
      </c>
      <c r="L69" s="219">
        <f t="shared" si="27"/>
        <v>0.72222222222222221</v>
      </c>
      <c r="M69" s="219">
        <f t="shared" si="28"/>
        <v>0.9285714285714286</v>
      </c>
      <c r="N69" s="220">
        <f t="shared" si="29"/>
        <v>1.0833333333333333</v>
      </c>
      <c r="O69" s="220">
        <f t="shared" si="30"/>
        <v>1.6883116883116882</v>
      </c>
      <c r="P69" s="220">
        <f t="shared" si="31"/>
        <v>1.3</v>
      </c>
      <c r="Q69" s="221">
        <f t="shared" si="21"/>
        <v>0.94660194174757284</v>
      </c>
      <c r="R69" s="196"/>
      <c r="S69" s="222">
        <v>123</v>
      </c>
      <c r="T69" s="223">
        <f t="shared" si="22"/>
        <v>11.643203883495147</v>
      </c>
      <c r="U69" s="224">
        <f t="shared" si="23"/>
        <v>2.8398058252427187</v>
      </c>
    </row>
    <row r="70" spans="1:21">
      <c r="A70" s="260" t="s">
        <v>398</v>
      </c>
      <c r="B70" s="216">
        <v>2890</v>
      </c>
      <c r="C70" s="216">
        <v>4040</v>
      </c>
      <c r="D70" s="216">
        <v>3180</v>
      </c>
      <c r="E70" s="216">
        <v>2600</v>
      </c>
      <c r="F70" s="216">
        <v>1730</v>
      </c>
      <c r="G70" s="216">
        <v>2310</v>
      </c>
      <c r="H70" s="216"/>
      <c r="I70" s="217">
        <f t="shared" si="24"/>
        <v>0.7128027681660899</v>
      </c>
      <c r="J70" s="218">
        <f t="shared" si="25"/>
        <v>1.4029126213592233</v>
      </c>
      <c r="K70" s="219">
        <f t="shared" si="26"/>
        <v>1</v>
      </c>
      <c r="L70" s="219">
        <f t="shared" si="27"/>
        <v>0.71534653465346532</v>
      </c>
      <c r="M70" s="219">
        <f t="shared" si="28"/>
        <v>0.9088050314465409</v>
      </c>
      <c r="N70" s="220">
        <f t="shared" si="29"/>
        <v>1.1115384615384616</v>
      </c>
      <c r="O70" s="220">
        <f t="shared" si="30"/>
        <v>1.6705202312138729</v>
      </c>
      <c r="P70" s="220">
        <f t="shared" si="31"/>
        <v>1.251082251082251</v>
      </c>
      <c r="Q70" s="221">
        <f t="shared" si="21"/>
        <v>21.043689320388349</v>
      </c>
      <c r="R70" s="196"/>
      <c r="S70" s="222">
        <v>1</v>
      </c>
      <c r="T70" s="223">
        <f t="shared" si="22"/>
        <v>2.104368932038835</v>
      </c>
      <c r="U70" s="224">
        <f t="shared" si="23"/>
        <v>63.131067961165044</v>
      </c>
    </row>
    <row r="71" spans="1:21">
      <c r="A71" s="260" t="s">
        <v>399</v>
      </c>
      <c r="B71" s="216">
        <v>200</v>
      </c>
      <c r="C71" s="216">
        <v>280</v>
      </c>
      <c r="D71" s="216">
        <v>220</v>
      </c>
      <c r="E71" s="216">
        <v>180</v>
      </c>
      <c r="F71" s="216">
        <v>120</v>
      </c>
      <c r="G71" s="216">
        <v>160</v>
      </c>
      <c r="H71" s="216"/>
      <c r="I71" s="217">
        <f t="shared" si="24"/>
        <v>10.3</v>
      </c>
      <c r="J71" s="218">
        <f t="shared" si="25"/>
        <v>9.7087378640776698E-2</v>
      </c>
      <c r="K71" s="219">
        <f t="shared" si="26"/>
        <v>1</v>
      </c>
      <c r="L71" s="219">
        <f t="shared" si="27"/>
        <v>0.7142857142857143</v>
      </c>
      <c r="M71" s="219">
        <f t="shared" si="28"/>
        <v>0.90909090909090906</v>
      </c>
      <c r="N71" s="220">
        <f t="shared" si="29"/>
        <v>1.1111111111111112</v>
      </c>
      <c r="O71" s="220">
        <f t="shared" si="30"/>
        <v>1.6666666666666667</v>
      </c>
      <c r="P71" s="220">
        <f t="shared" si="31"/>
        <v>1.25</v>
      </c>
      <c r="Q71" s="221">
        <f t="shared" si="21"/>
        <v>1.4563106796116505</v>
      </c>
      <c r="R71" s="196"/>
      <c r="S71" s="222">
        <v>116</v>
      </c>
      <c r="T71" s="223">
        <f t="shared" si="22"/>
        <v>16.893203883495147</v>
      </c>
      <c r="U71" s="224">
        <f t="shared" si="23"/>
        <v>4.3689320388349513</v>
      </c>
    </row>
    <row r="72" spans="1:21">
      <c r="A72" s="260" t="s">
        <v>400</v>
      </c>
      <c r="B72" s="216">
        <v>4410</v>
      </c>
      <c r="C72" s="216">
        <v>6170</v>
      </c>
      <c r="D72" s="216">
        <v>4850</v>
      </c>
      <c r="E72" s="216">
        <v>3970</v>
      </c>
      <c r="F72" s="216">
        <v>2640</v>
      </c>
      <c r="G72" s="216">
        <v>3530</v>
      </c>
      <c r="H72" s="216"/>
      <c r="I72" s="217">
        <f t="shared" si="24"/>
        <v>0.46712018140589567</v>
      </c>
      <c r="J72" s="218">
        <f t="shared" si="25"/>
        <v>2.1407766990291264</v>
      </c>
      <c r="K72" s="219">
        <f t="shared" si="26"/>
        <v>1</v>
      </c>
      <c r="L72" s="219">
        <f t="shared" si="27"/>
        <v>0.71474878444084278</v>
      </c>
      <c r="M72" s="219">
        <f t="shared" si="28"/>
        <v>0.90927835051546391</v>
      </c>
      <c r="N72" s="220">
        <f t="shared" si="29"/>
        <v>1.1108312342569269</v>
      </c>
      <c r="O72" s="220">
        <f t="shared" si="30"/>
        <v>1.6704545454545454</v>
      </c>
      <c r="P72" s="220">
        <f t="shared" si="31"/>
        <v>1.2492917847025495</v>
      </c>
      <c r="Q72" s="221">
        <f t="shared" si="21"/>
        <v>32.111650485436897</v>
      </c>
      <c r="R72" s="196"/>
      <c r="S72" s="222">
        <v>6</v>
      </c>
      <c r="T72" s="223">
        <f t="shared" si="22"/>
        <v>19.26699029126214</v>
      </c>
      <c r="U72" s="224">
        <f t="shared" si="23"/>
        <v>96.334951456310691</v>
      </c>
    </row>
    <row r="73" spans="1:21">
      <c r="A73" s="260" t="s">
        <v>335</v>
      </c>
      <c r="B73" s="216">
        <v>2610</v>
      </c>
      <c r="C73" s="216">
        <v>3660</v>
      </c>
      <c r="D73" s="216">
        <v>2870</v>
      </c>
      <c r="E73" s="216">
        <v>2350</v>
      </c>
      <c r="F73" s="216">
        <v>1570</v>
      </c>
      <c r="G73" s="216">
        <v>2090</v>
      </c>
      <c r="H73" s="216"/>
      <c r="I73" s="217">
        <f t="shared" si="24"/>
        <v>0.78927203065134088</v>
      </c>
      <c r="J73" s="218">
        <f t="shared" si="25"/>
        <v>1.266990291262136</v>
      </c>
      <c r="K73" s="219">
        <f t="shared" si="26"/>
        <v>1</v>
      </c>
      <c r="L73" s="219">
        <f t="shared" si="27"/>
        <v>0.71311475409836067</v>
      </c>
      <c r="M73" s="219">
        <f t="shared" si="28"/>
        <v>0.90940766550522645</v>
      </c>
      <c r="N73" s="220">
        <f t="shared" si="29"/>
        <v>1.1106382978723404</v>
      </c>
      <c r="O73" s="220">
        <f t="shared" si="30"/>
        <v>1.6624203821656052</v>
      </c>
      <c r="P73" s="220">
        <f t="shared" si="31"/>
        <v>1.2488038277511961</v>
      </c>
      <c r="Q73" s="221">
        <f t="shared" si="21"/>
        <v>19.00485436893204</v>
      </c>
      <c r="R73" s="196"/>
      <c r="S73" s="222">
        <v>65</v>
      </c>
      <c r="T73" s="223">
        <f t="shared" si="22"/>
        <v>123.53155339805826</v>
      </c>
      <c r="U73" s="224">
        <f t="shared" si="23"/>
        <v>57.014563106796118</v>
      </c>
    </row>
    <row r="74" spans="1:21">
      <c r="A74" s="260" t="s">
        <v>401</v>
      </c>
      <c r="B74" s="216">
        <v>520</v>
      </c>
      <c r="C74" s="216">
        <v>720</v>
      </c>
      <c r="D74" s="216">
        <v>570</v>
      </c>
      <c r="E74" s="216">
        <v>460</v>
      </c>
      <c r="F74" s="216">
        <v>310</v>
      </c>
      <c r="G74" s="216">
        <v>410</v>
      </c>
      <c r="H74" s="216"/>
      <c r="I74" s="217">
        <f t="shared" si="24"/>
        <v>3.9615384615384617</v>
      </c>
      <c r="J74" s="218">
        <f t="shared" si="25"/>
        <v>0.25242718446601942</v>
      </c>
      <c r="K74" s="219">
        <f t="shared" si="26"/>
        <v>1</v>
      </c>
      <c r="L74" s="219">
        <f t="shared" si="27"/>
        <v>0.72222222222222221</v>
      </c>
      <c r="M74" s="219">
        <f t="shared" si="28"/>
        <v>0.91228070175438591</v>
      </c>
      <c r="N74" s="220">
        <f t="shared" si="29"/>
        <v>1.1304347826086956</v>
      </c>
      <c r="O74" s="220">
        <f t="shared" si="30"/>
        <v>1.6774193548387097</v>
      </c>
      <c r="P74" s="220">
        <f t="shared" si="31"/>
        <v>1.2682926829268293</v>
      </c>
      <c r="Q74" s="221">
        <f t="shared" si="21"/>
        <v>3.7864077669902914</v>
      </c>
      <c r="R74" s="196"/>
      <c r="S74" s="222">
        <v>2</v>
      </c>
      <c r="T74" s="223">
        <f t="shared" si="22"/>
        <v>0.75728155339805836</v>
      </c>
      <c r="U74" s="224">
        <f t="shared" si="23"/>
        <v>11.359223300970875</v>
      </c>
    </row>
    <row r="75" spans="1:21">
      <c r="A75" s="260" t="s">
        <v>402</v>
      </c>
      <c r="B75" s="216">
        <v>60</v>
      </c>
      <c r="C75" s="216">
        <v>84</v>
      </c>
      <c r="D75" s="216">
        <v>66</v>
      </c>
      <c r="E75" s="216">
        <v>54</v>
      </c>
      <c r="F75" s="216">
        <v>36</v>
      </c>
      <c r="G75" s="216">
        <v>48</v>
      </c>
      <c r="H75" s="216"/>
      <c r="I75" s="217">
        <f t="shared" si="24"/>
        <v>34.333333333333336</v>
      </c>
      <c r="J75" s="218">
        <f t="shared" si="25"/>
        <v>2.9126213592233011E-2</v>
      </c>
      <c r="K75" s="219">
        <f t="shared" si="26"/>
        <v>1</v>
      </c>
      <c r="L75" s="219">
        <f t="shared" si="27"/>
        <v>0.7142857142857143</v>
      </c>
      <c r="M75" s="219">
        <f t="shared" si="28"/>
        <v>0.90909090909090906</v>
      </c>
      <c r="N75" s="220">
        <f t="shared" si="29"/>
        <v>1.1111111111111112</v>
      </c>
      <c r="O75" s="220">
        <f t="shared" si="30"/>
        <v>1.6666666666666667</v>
      </c>
      <c r="P75" s="220">
        <f t="shared" si="31"/>
        <v>1.25</v>
      </c>
      <c r="Q75" s="221">
        <f t="shared" si="21"/>
        <v>0.43689320388349517</v>
      </c>
      <c r="R75" s="196"/>
      <c r="S75" s="222">
        <v>3</v>
      </c>
      <c r="T75" s="223">
        <f t="shared" si="22"/>
        <v>0.13106796116504857</v>
      </c>
      <c r="U75" s="224">
        <f t="shared" si="23"/>
        <v>1.3106796116504855</v>
      </c>
    </row>
    <row r="76" spans="1:21">
      <c r="A76" s="260" t="s">
        <v>403</v>
      </c>
      <c r="B76" s="216">
        <v>410</v>
      </c>
      <c r="C76" s="216">
        <v>570</v>
      </c>
      <c r="D76" s="216">
        <v>450</v>
      </c>
      <c r="E76" s="216">
        <v>370</v>
      </c>
      <c r="F76" s="216">
        <v>250</v>
      </c>
      <c r="G76" s="216">
        <v>330</v>
      </c>
      <c r="H76" s="216"/>
      <c r="I76" s="217">
        <f t="shared" si="24"/>
        <v>5.024390243902439</v>
      </c>
      <c r="J76" s="218">
        <f t="shared" si="25"/>
        <v>0.19902912621359223</v>
      </c>
      <c r="K76" s="219">
        <f t="shared" si="26"/>
        <v>1</v>
      </c>
      <c r="L76" s="219">
        <f t="shared" si="27"/>
        <v>0.7192982456140351</v>
      </c>
      <c r="M76" s="219">
        <f t="shared" si="28"/>
        <v>0.91111111111111109</v>
      </c>
      <c r="N76" s="220">
        <f t="shared" si="29"/>
        <v>1.1081081081081081</v>
      </c>
      <c r="O76" s="220">
        <f t="shared" si="30"/>
        <v>1.64</v>
      </c>
      <c r="P76" s="220">
        <f t="shared" si="31"/>
        <v>1.2424242424242424</v>
      </c>
      <c r="Q76" s="221">
        <f t="shared" si="21"/>
        <v>2.9854368932038833</v>
      </c>
      <c r="R76" s="196"/>
      <c r="S76" s="222">
        <v>4</v>
      </c>
      <c r="T76" s="223">
        <f t="shared" si="22"/>
        <v>1.1941747572815533</v>
      </c>
      <c r="U76" s="224">
        <f t="shared" si="23"/>
        <v>8.9563106796116507</v>
      </c>
    </row>
    <row r="77" spans="1:21">
      <c r="A77" s="260" t="s">
        <v>333</v>
      </c>
      <c r="B77" s="216">
        <v>2830</v>
      </c>
      <c r="C77" s="216">
        <v>3960</v>
      </c>
      <c r="D77" s="216">
        <v>3110</v>
      </c>
      <c r="E77" s="216">
        <v>2550</v>
      </c>
      <c r="F77" s="216">
        <v>1700</v>
      </c>
      <c r="G77" s="216">
        <v>2260</v>
      </c>
      <c r="H77" s="216"/>
      <c r="I77" s="217">
        <f t="shared" si="24"/>
        <v>0.72791519434628971</v>
      </c>
      <c r="J77" s="218">
        <f t="shared" si="25"/>
        <v>1.3737864077669903</v>
      </c>
      <c r="K77" s="219">
        <f t="shared" si="26"/>
        <v>1</v>
      </c>
      <c r="L77" s="219">
        <f t="shared" si="27"/>
        <v>0.71464646464646464</v>
      </c>
      <c r="M77" s="219">
        <f t="shared" si="28"/>
        <v>0.909967845659164</v>
      </c>
      <c r="N77" s="220">
        <f t="shared" si="29"/>
        <v>1.1098039215686275</v>
      </c>
      <c r="O77" s="220">
        <f t="shared" si="30"/>
        <v>1.6647058823529413</v>
      </c>
      <c r="P77" s="220">
        <f t="shared" si="31"/>
        <v>1.252212389380531</v>
      </c>
      <c r="Q77" s="221">
        <f t="shared" si="21"/>
        <v>20.606796116504857</v>
      </c>
      <c r="R77" s="196"/>
      <c r="S77" s="222">
        <v>83</v>
      </c>
      <c r="T77" s="223">
        <f t="shared" si="22"/>
        <v>171.03640776699032</v>
      </c>
      <c r="U77" s="224">
        <f t="shared" si="23"/>
        <v>61.820388349514573</v>
      </c>
    </row>
    <row r="78" spans="1:21">
      <c r="A78" s="260" t="s">
        <v>404</v>
      </c>
      <c r="B78" s="216">
        <v>330</v>
      </c>
      <c r="C78" s="216">
        <v>460</v>
      </c>
      <c r="D78" s="216">
        <v>360</v>
      </c>
      <c r="E78" s="216">
        <v>300</v>
      </c>
      <c r="F78" s="216">
        <v>200</v>
      </c>
      <c r="G78" s="216">
        <v>260</v>
      </c>
      <c r="H78" s="216"/>
      <c r="I78" s="217">
        <f t="shared" si="24"/>
        <v>6.2424242424242422</v>
      </c>
      <c r="J78" s="218">
        <f t="shared" si="25"/>
        <v>0.16019417475728157</v>
      </c>
      <c r="K78" s="219">
        <f t="shared" si="26"/>
        <v>1</v>
      </c>
      <c r="L78" s="219">
        <f t="shared" si="27"/>
        <v>0.71739130434782605</v>
      </c>
      <c r="M78" s="219">
        <f t="shared" si="28"/>
        <v>0.91666666666666663</v>
      </c>
      <c r="N78" s="220">
        <f t="shared" si="29"/>
        <v>1.1000000000000001</v>
      </c>
      <c r="O78" s="220">
        <f t="shared" si="30"/>
        <v>1.65</v>
      </c>
      <c r="P78" s="220">
        <f t="shared" si="31"/>
        <v>1.2692307692307692</v>
      </c>
      <c r="Q78" s="221">
        <f t="shared" si="21"/>
        <v>2.4029126213592233</v>
      </c>
      <c r="R78" s="196"/>
      <c r="S78" s="222">
        <v>33</v>
      </c>
      <c r="T78" s="223">
        <f t="shared" si="22"/>
        <v>7.9296116504854375</v>
      </c>
      <c r="U78" s="224">
        <f t="shared" si="23"/>
        <v>7.20873786407767</v>
      </c>
    </row>
    <row r="79" spans="1:21">
      <c r="A79" s="260" t="s">
        <v>405</v>
      </c>
      <c r="B79" s="216">
        <v>560</v>
      </c>
      <c r="C79" s="216">
        <v>780</v>
      </c>
      <c r="D79" s="216">
        <v>610</v>
      </c>
      <c r="E79" s="216">
        <v>500</v>
      </c>
      <c r="F79" s="216">
        <v>330</v>
      </c>
      <c r="G79" s="216">
        <v>440</v>
      </c>
      <c r="H79" s="216"/>
      <c r="I79" s="217">
        <f t="shared" si="24"/>
        <v>3.6785714285714288</v>
      </c>
      <c r="J79" s="218">
        <f t="shared" si="25"/>
        <v>0.27184466019417475</v>
      </c>
      <c r="K79" s="219">
        <f t="shared" si="26"/>
        <v>1</v>
      </c>
      <c r="L79" s="219">
        <f t="shared" si="27"/>
        <v>0.71794871794871795</v>
      </c>
      <c r="M79" s="219">
        <f t="shared" si="28"/>
        <v>0.91803278688524592</v>
      </c>
      <c r="N79" s="220">
        <f t="shared" si="29"/>
        <v>1.1200000000000001</v>
      </c>
      <c r="O79" s="220">
        <f t="shared" si="30"/>
        <v>1.696969696969697</v>
      </c>
      <c r="P79" s="220">
        <f t="shared" si="31"/>
        <v>1.2727272727272727</v>
      </c>
      <c r="Q79" s="221">
        <f t="shared" si="21"/>
        <v>4.0776699029126213</v>
      </c>
      <c r="R79" s="196"/>
      <c r="S79" s="222">
        <v>3</v>
      </c>
      <c r="T79" s="223">
        <f t="shared" si="22"/>
        <v>1.2233009708737865</v>
      </c>
      <c r="U79" s="224">
        <f t="shared" si="23"/>
        <v>12.233009708737864</v>
      </c>
    </row>
    <row r="80" spans="1:21">
      <c r="A80" s="260" t="s">
        <v>406</v>
      </c>
      <c r="B80" s="216">
        <v>2980</v>
      </c>
      <c r="C80" s="216">
        <v>4170</v>
      </c>
      <c r="D80" s="216">
        <v>3270</v>
      </c>
      <c r="E80" s="216">
        <v>2680</v>
      </c>
      <c r="F80" s="216">
        <v>1790</v>
      </c>
      <c r="G80" s="216">
        <v>2380</v>
      </c>
      <c r="H80" s="216"/>
      <c r="I80" s="217">
        <f t="shared" ref="I80:I111" si="32">1/J80</f>
        <v>0.6912751677852349</v>
      </c>
      <c r="J80" s="218">
        <f t="shared" ref="J80:J111" si="33">B80/$B$2</f>
        <v>1.4466019417475728</v>
      </c>
      <c r="K80" s="219">
        <f t="shared" ref="K80:K111" si="34">$B80/B80</f>
        <v>1</v>
      </c>
      <c r="L80" s="219">
        <f t="shared" si="27"/>
        <v>0.71462829736211031</v>
      </c>
      <c r="M80" s="219">
        <f t="shared" si="28"/>
        <v>0.91131498470948014</v>
      </c>
      <c r="N80" s="220">
        <f t="shared" si="29"/>
        <v>1.1119402985074627</v>
      </c>
      <c r="O80" s="220">
        <f t="shared" si="30"/>
        <v>1.6648044692737429</v>
      </c>
      <c r="P80" s="220">
        <f t="shared" si="31"/>
        <v>1.2521008403361344</v>
      </c>
      <c r="Q80" s="221">
        <f t="shared" si="21"/>
        <v>21.699029126213592</v>
      </c>
      <c r="R80" s="196"/>
      <c r="S80" s="222">
        <v>124</v>
      </c>
      <c r="T80" s="223">
        <f t="shared" si="22"/>
        <v>269.06796116504859</v>
      </c>
      <c r="U80" s="224">
        <f t="shared" si="23"/>
        <v>65.097087378640779</v>
      </c>
    </row>
    <row r="81" spans="1:21">
      <c r="A81" s="260" t="s">
        <v>407</v>
      </c>
      <c r="B81" s="216">
        <v>890</v>
      </c>
      <c r="C81" s="216">
        <v>1240</v>
      </c>
      <c r="D81" s="216">
        <v>970</v>
      </c>
      <c r="E81" s="216">
        <v>800</v>
      </c>
      <c r="F81" s="216">
        <v>530</v>
      </c>
      <c r="G81" s="216">
        <v>710</v>
      </c>
      <c r="H81" s="216"/>
      <c r="I81" s="217">
        <f t="shared" si="32"/>
        <v>2.314606741573034</v>
      </c>
      <c r="J81" s="218">
        <f t="shared" si="33"/>
        <v>0.43203883495145629</v>
      </c>
      <c r="K81" s="219">
        <f t="shared" si="34"/>
        <v>1</v>
      </c>
      <c r="L81" s="219">
        <f t="shared" ref="L81:L112" si="35">$B81/C81</f>
        <v>0.717741935483871</v>
      </c>
      <c r="M81" s="219">
        <f t="shared" ref="M81:M112" si="36">$B81/D81</f>
        <v>0.91752577319587625</v>
      </c>
      <c r="N81" s="220">
        <f t="shared" ref="N81:N112" si="37">$B81/E81</f>
        <v>1.1125</v>
      </c>
      <c r="O81" s="220">
        <f t="shared" ref="O81:O112" si="38">$B81/F81</f>
        <v>1.679245283018868</v>
      </c>
      <c r="P81" s="220">
        <f t="shared" ref="P81:P112" si="39">$B81/G81</f>
        <v>1.2535211267605635</v>
      </c>
      <c r="Q81" s="221">
        <f t="shared" ref="Q81:Q144" si="40">$W$1*J81</f>
        <v>6.4805825242718447</v>
      </c>
      <c r="R81" s="196"/>
      <c r="S81" s="222">
        <v>1</v>
      </c>
      <c r="T81" s="223">
        <f t="shared" ref="T81:T144" si="41">Q81*($W$3/100)*S81</f>
        <v>0.64805825242718451</v>
      </c>
      <c r="U81" s="224">
        <f t="shared" ref="U81:U144" si="42">Q81*$W$2</f>
        <v>19.441747572815533</v>
      </c>
    </row>
    <row r="82" spans="1:21">
      <c r="A82" s="260" t="s">
        <v>408</v>
      </c>
      <c r="B82" s="216">
        <v>630</v>
      </c>
      <c r="C82" s="216">
        <v>880</v>
      </c>
      <c r="D82" s="216">
        <v>690</v>
      </c>
      <c r="E82" s="216">
        <v>570</v>
      </c>
      <c r="F82" s="216">
        <v>380</v>
      </c>
      <c r="G82" s="216">
        <v>500</v>
      </c>
      <c r="H82" s="216"/>
      <c r="I82" s="217">
        <f t="shared" si="32"/>
        <v>3.2698412698412702</v>
      </c>
      <c r="J82" s="218">
        <f t="shared" si="33"/>
        <v>0.30582524271844658</v>
      </c>
      <c r="K82" s="219">
        <f t="shared" si="34"/>
        <v>1</v>
      </c>
      <c r="L82" s="219">
        <f t="shared" si="35"/>
        <v>0.71590909090909094</v>
      </c>
      <c r="M82" s="219">
        <f t="shared" si="36"/>
        <v>0.91304347826086951</v>
      </c>
      <c r="N82" s="220">
        <f t="shared" si="37"/>
        <v>1.1052631578947369</v>
      </c>
      <c r="O82" s="220">
        <f t="shared" si="38"/>
        <v>1.6578947368421053</v>
      </c>
      <c r="P82" s="220">
        <f t="shared" si="39"/>
        <v>1.26</v>
      </c>
      <c r="Q82" s="221">
        <f t="shared" si="40"/>
        <v>4.5873786407766985</v>
      </c>
      <c r="R82" s="196"/>
      <c r="S82" s="222">
        <v>11</v>
      </c>
      <c r="T82" s="223">
        <f t="shared" si="41"/>
        <v>5.0461165048543686</v>
      </c>
      <c r="U82" s="224">
        <f t="shared" si="42"/>
        <v>13.762135922330096</v>
      </c>
    </row>
    <row r="83" spans="1:21">
      <c r="A83" s="260" t="s">
        <v>409</v>
      </c>
      <c r="B83" s="216">
        <v>2880</v>
      </c>
      <c r="C83" s="216">
        <v>4030</v>
      </c>
      <c r="D83" s="216">
        <v>3160</v>
      </c>
      <c r="E83" s="216">
        <v>2590</v>
      </c>
      <c r="F83" s="216">
        <v>1730</v>
      </c>
      <c r="G83" s="216">
        <v>2300</v>
      </c>
      <c r="H83" s="216"/>
      <c r="I83" s="217">
        <f t="shared" si="32"/>
        <v>0.71527777777777779</v>
      </c>
      <c r="J83" s="218">
        <f t="shared" si="33"/>
        <v>1.3980582524271845</v>
      </c>
      <c r="K83" s="219">
        <f t="shared" si="34"/>
        <v>1</v>
      </c>
      <c r="L83" s="219">
        <f t="shared" si="35"/>
        <v>0.71464019851116622</v>
      </c>
      <c r="M83" s="219">
        <f t="shared" si="36"/>
        <v>0.91139240506329111</v>
      </c>
      <c r="N83" s="220">
        <f t="shared" si="37"/>
        <v>1.111969111969112</v>
      </c>
      <c r="O83" s="220">
        <f t="shared" si="38"/>
        <v>1.6647398843930636</v>
      </c>
      <c r="P83" s="220">
        <f t="shared" si="39"/>
        <v>1.2521739130434784</v>
      </c>
      <c r="Q83" s="221">
        <f t="shared" si="40"/>
        <v>20.970873786407768</v>
      </c>
      <c r="R83" s="196"/>
      <c r="S83" s="222">
        <v>65</v>
      </c>
      <c r="T83" s="223">
        <f t="shared" si="41"/>
        <v>136.3106796116505</v>
      </c>
      <c r="U83" s="224">
        <f t="shared" si="42"/>
        <v>62.912621359223309</v>
      </c>
    </row>
    <row r="84" spans="1:21">
      <c r="A84" s="260" t="s">
        <v>410</v>
      </c>
      <c r="B84" s="216">
        <v>1040</v>
      </c>
      <c r="C84" s="216">
        <v>1460</v>
      </c>
      <c r="D84" s="216">
        <v>1140</v>
      </c>
      <c r="E84" s="216">
        <v>940</v>
      </c>
      <c r="F84" s="216">
        <v>620</v>
      </c>
      <c r="G84" s="216">
        <v>830</v>
      </c>
      <c r="H84" s="216"/>
      <c r="I84" s="217">
        <f t="shared" si="32"/>
        <v>1.9807692307692308</v>
      </c>
      <c r="J84" s="218">
        <f t="shared" si="33"/>
        <v>0.50485436893203883</v>
      </c>
      <c r="K84" s="219">
        <f t="shared" si="34"/>
        <v>1</v>
      </c>
      <c r="L84" s="219">
        <f t="shared" si="35"/>
        <v>0.71232876712328763</v>
      </c>
      <c r="M84" s="219">
        <f t="shared" si="36"/>
        <v>0.91228070175438591</v>
      </c>
      <c r="N84" s="220">
        <f t="shared" si="37"/>
        <v>1.1063829787234043</v>
      </c>
      <c r="O84" s="220">
        <f t="shared" si="38"/>
        <v>1.6774193548387097</v>
      </c>
      <c r="P84" s="220">
        <f t="shared" si="39"/>
        <v>1.2530120481927711</v>
      </c>
      <c r="Q84" s="221">
        <f t="shared" si="40"/>
        <v>7.5728155339805827</v>
      </c>
      <c r="R84" s="196"/>
      <c r="S84" s="222">
        <v>10</v>
      </c>
      <c r="T84" s="223">
        <f t="shared" si="41"/>
        <v>7.5728155339805836</v>
      </c>
      <c r="U84" s="224">
        <f t="shared" si="42"/>
        <v>22.71844660194175</v>
      </c>
    </row>
    <row r="85" spans="1:21">
      <c r="A85" s="260" t="s">
        <v>411</v>
      </c>
      <c r="B85" s="216">
        <v>950</v>
      </c>
      <c r="C85" s="216">
        <v>1330</v>
      </c>
      <c r="D85" s="216">
        <v>1040</v>
      </c>
      <c r="E85" s="216">
        <v>850</v>
      </c>
      <c r="F85" s="216">
        <v>570</v>
      </c>
      <c r="G85" s="216">
        <v>760</v>
      </c>
      <c r="H85" s="216"/>
      <c r="I85" s="217">
        <f t="shared" si="32"/>
        <v>2.168421052631579</v>
      </c>
      <c r="J85" s="218">
        <f t="shared" si="33"/>
        <v>0.46116504854368934</v>
      </c>
      <c r="K85" s="219">
        <f t="shared" si="34"/>
        <v>1</v>
      </c>
      <c r="L85" s="219">
        <f t="shared" si="35"/>
        <v>0.7142857142857143</v>
      </c>
      <c r="M85" s="219">
        <f t="shared" si="36"/>
        <v>0.91346153846153844</v>
      </c>
      <c r="N85" s="220">
        <f t="shared" si="37"/>
        <v>1.1176470588235294</v>
      </c>
      <c r="O85" s="220">
        <f t="shared" si="38"/>
        <v>1.6666666666666667</v>
      </c>
      <c r="P85" s="220">
        <f t="shared" si="39"/>
        <v>1.25</v>
      </c>
      <c r="Q85" s="221">
        <f t="shared" si="40"/>
        <v>6.9174757281553401</v>
      </c>
      <c r="R85" s="196"/>
      <c r="S85" s="222">
        <v>0</v>
      </c>
      <c r="T85" s="223">
        <f t="shared" si="41"/>
        <v>0</v>
      </c>
      <c r="U85" s="224">
        <f t="shared" si="42"/>
        <v>20.752427184466022</v>
      </c>
    </row>
    <row r="86" spans="1:21">
      <c r="A86" s="260" t="s">
        <v>412</v>
      </c>
      <c r="B86" s="216">
        <v>580</v>
      </c>
      <c r="C86" s="216">
        <v>810</v>
      </c>
      <c r="D86" s="216">
        <v>630</v>
      </c>
      <c r="E86" s="216">
        <v>520</v>
      </c>
      <c r="F86" s="216">
        <v>350</v>
      </c>
      <c r="G86" s="216">
        <v>460</v>
      </c>
      <c r="H86" s="216"/>
      <c r="I86" s="217">
        <f t="shared" si="32"/>
        <v>3.5517241379310347</v>
      </c>
      <c r="J86" s="218">
        <f t="shared" si="33"/>
        <v>0.28155339805825241</v>
      </c>
      <c r="K86" s="219">
        <f t="shared" si="34"/>
        <v>1</v>
      </c>
      <c r="L86" s="219">
        <f t="shared" si="35"/>
        <v>0.71604938271604934</v>
      </c>
      <c r="M86" s="219">
        <f t="shared" si="36"/>
        <v>0.92063492063492058</v>
      </c>
      <c r="N86" s="220">
        <f t="shared" si="37"/>
        <v>1.1153846153846154</v>
      </c>
      <c r="O86" s="220">
        <f t="shared" si="38"/>
        <v>1.6571428571428573</v>
      </c>
      <c r="P86" s="220">
        <f t="shared" si="39"/>
        <v>1.2608695652173914</v>
      </c>
      <c r="Q86" s="221">
        <f t="shared" si="40"/>
        <v>4.2233009708737859</v>
      </c>
      <c r="R86" s="196"/>
      <c r="S86" s="222">
        <v>18</v>
      </c>
      <c r="T86" s="223">
        <f t="shared" si="41"/>
        <v>7.6019417475728153</v>
      </c>
      <c r="U86" s="224">
        <f t="shared" si="42"/>
        <v>12.669902912621357</v>
      </c>
    </row>
    <row r="87" spans="1:21">
      <c r="A87" s="260" t="s">
        <v>413</v>
      </c>
      <c r="B87" s="216">
        <v>250</v>
      </c>
      <c r="C87" s="216">
        <v>350</v>
      </c>
      <c r="D87" s="216">
        <v>280</v>
      </c>
      <c r="E87" s="216">
        <v>230</v>
      </c>
      <c r="F87" s="216">
        <v>150</v>
      </c>
      <c r="G87" s="216">
        <v>200</v>
      </c>
      <c r="H87" s="216"/>
      <c r="I87" s="217">
        <f t="shared" si="32"/>
        <v>8.24</v>
      </c>
      <c r="J87" s="218">
        <f t="shared" si="33"/>
        <v>0.12135922330097088</v>
      </c>
      <c r="K87" s="219">
        <f t="shared" si="34"/>
        <v>1</v>
      </c>
      <c r="L87" s="219">
        <f t="shared" si="35"/>
        <v>0.7142857142857143</v>
      </c>
      <c r="M87" s="219">
        <f t="shared" si="36"/>
        <v>0.8928571428571429</v>
      </c>
      <c r="N87" s="220">
        <f t="shared" si="37"/>
        <v>1.0869565217391304</v>
      </c>
      <c r="O87" s="220">
        <f t="shared" si="38"/>
        <v>1.6666666666666667</v>
      </c>
      <c r="P87" s="220">
        <f t="shared" si="39"/>
        <v>1.25</v>
      </c>
      <c r="Q87" s="221">
        <f t="shared" si="40"/>
        <v>1.8203883495145632</v>
      </c>
      <c r="R87" s="196"/>
      <c r="S87" s="222">
        <v>14</v>
      </c>
      <c r="T87" s="223">
        <f t="shared" si="41"/>
        <v>2.5485436893203888</v>
      </c>
      <c r="U87" s="224">
        <f t="shared" si="42"/>
        <v>5.4611650485436893</v>
      </c>
    </row>
    <row r="88" spans="1:21">
      <c r="A88" s="260" t="s">
        <v>414</v>
      </c>
      <c r="B88" s="216">
        <v>830</v>
      </c>
      <c r="C88" s="216">
        <v>1160</v>
      </c>
      <c r="D88" s="216">
        <v>910</v>
      </c>
      <c r="E88" s="216">
        <v>750</v>
      </c>
      <c r="F88" s="216">
        <v>500</v>
      </c>
      <c r="G88" s="216">
        <v>660</v>
      </c>
      <c r="H88" s="216"/>
      <c r="I88" s="217">
        <f t="shared" si="32"/>
        <v>2.4819277108433737</v>
      </c>
      <c r="J88" s="218">
        <f t="shared" si="33"/>
        <v>0.40291262135922329</v>
      </c>
      <c r="K88" s="219">
        <f t="shared" si="34"/>
        <v>1</v>
      </c>
      <c r="L88" s="219">
        <f t="shared" si="35"/>
        <v>0.71551724137931039</v>
      </c>
      <c r="M88" s="219">
        <f t="shared" si="36"/>
        <v>0.91208791208791207</v>
      </c>
      <c r="N88" s="220">
        <f t="shared" si="37"/>
        <v>1.1066666666666667</v>
      </c>
      <c r="O88" s="220">
        <f t="shared" si="38"/>
        <v>1.66</v>
      </c>
      <c r="P88" s="220">
        <f t="shared" si="39"/>
        <v>1.2575757575757576</v>
      </c>
      <c r="Q88" s="221">
        <f t="shared" si="40"/>
        <v>6.0436893203883493</v>
      </c>
      <c r="R88" s="196"/>
      <c r="S88" s="222">
        <v>2</v>
      </c>
      <c r="T88" s="223">
        <f t="shared" si="41"/>
        <v>1.20873786407767</v>
      </c>
      <c r="U88" s="224">
        <f t="shared" si="42"/>
        <v>18.131067961165048</v>
      </c>
    </row>
    <row r="89" spans="1:21">
      <c r="A89" s="260" t="s">
        <v>415</v>
      </c>
      <c r="B89" s="216">
        <v>77</v>
      </c>
      <c r="C89" s="216">
        <v>110</v>
      </c>
      <c r="D89" s="216">
        <v>85</v>
      </c>
      <c r="E89" s="216">
        <v>70</v>
      </c>
      <c r="F89" s="216">
        <v>46</v>
      </c>
      <c r="G89" s="216">
        <v>62</v>
      </c>
      <c r="H89" s="216"/>
      <c r="I89" s="217">
        <f t="shared" si="32"/>
        <v>26.753246753246753</v>
      </c>
      <c r="J89" s="218">
        <f t="shared" si="33"/>
        <v>3.7378640776699029E-2</v>
      </c>
      <c r="K89" s="219">
        <f t="shared" si="34"/>
        <v>1</v>
      </c>
      <c r="L89" s="219">
        <f t="shared" si="35"/>
        <v>0.7</v>
      </c>
      <c r="M89" s="219">
        <f t="shared" si="36"/>
        <v>0.90588235294117647</v>
      </c>
      <c r="N89" s="220">
        <f t="shared" si="37"/>
        <v>1.1000000000000001</v>
      </c>
      <c r="O89" s="220">
        <f t="shared" si="38"/>
        <v>1.673913043478261</v>
      </c>
      <c r="P89" s="220">
        <f t="shared" si="39"/>
        <v>1.2419354838709677</v>
      </c>
      <c r="Q89" s="221">
        <f t="shared" si="40"/>
        <v>0.56067961165048541</v>
      </c>
      <c r="R89" s="196"/>
      <c r="S89" s="222">
        <v>2</v>
      </c>
      <c r="T89" s="223">
        <f t="shared" si="41"/>
        <v>0.11213592233009709</v>
      </c>
      <c r="U89" s="224">
        <f t="shared" si="42"/>
        <v>1.6820388349514563</v>
      </c>
    </row>
    <row r="90" spans="1:21">
      <c r="A90" s="260" t="s">
        <v>416</v>
      </c>
      <c r="B90" s="216">
        <v>880</v>
      </c>
      <c r="C90" s="216">
        <v>1230</v>
      </c>
      <c r="D90" s="216">
        <v>960</v>
      </c>
      <c r="E90" s="216">
        <v>790</v>
      </c>
      <c r="F90" s="216">
        <v>530</v>
      </c>
      <c r="G90" s="216">
        <v>700</v>
      </c>
      <c r="H90" s="216"/>
      <c r="I90" s="217">
        <f t="shared" si="32"/>
        <v>2.3409090909090908</v>
      </c>
      <c r="J90" s="218">
        <f t="shared" si="33"/>
        <v>0.42718446601941745</v>
      </c>
      <c r="K90" s="219">
        <f t="shared" si="34"/>
        <v>1</v>
      </c>
      <c r="L90" s="219">
        <f t="shared" si="35"/>
        <v>0.71544715447154472</v>
      </c>
      <c r="M90" s="219">
        <f t="shared" si="36"/>
        <v>0.91666666666666663</v>
      </c>
      <c r="N90" s="220">
        <f t="shared" si="37"/>
        <v>1.1139240506329113</v>
      </c>
      <c r="O90" s="220">
        <f t="shared" si="38"/>
        <v>1.6603773584905661</v>
      </c>
      <c r="P90" s="220">
        <f t="shared" si="39"/>
        <v>1.2571428571428571</v>
      </c>
      <c r="Q90" s="221">
        <f t="shared" si="40"/>
        <v>6.407766990291262</v>
      </c>
      <c r="R90" s="196"/>
      <c r="S90" s="222">
        <v>12</v>
      </c>
      <c r="T90" s="223">
        <f t="shared" si="41"/>
        <v>7.6893203883495147</v>
      </c>
      <c r="U90" s="224">
        <f t="shared" si="42"/>
        <v>19.223300970873787</v>
      </c>
    </row>
    <row r="91" spans="1:21">
      <c r="A91" s="260" t="s">
        <v>417</v>
      </c>
      <c r="B91" s="216">
        <v>630</v>
      </c>
      <c r="C91" s="216">
        <v>890</v>
      </c>
      <c r="D91" s="216">
        <v>700</v>
      </c>
      <c r="E91" s="216">
        <v>570</v>
      </c>
      <c r="F91" s="216">
        <v>380</v>
      </c>
      <c r="G91" s="216">
        <v>510</v>
      </c>
      <c r="H91" s="216"/>
      <c r="I91" s="217">
        <f t="shared" si="32"/>
        <v>3.2698412698412702</v>
      </c>
      <c r="J91" s="218">
        <f t="shared" si="33"/>
        <v>0.30582524271844658</v>
      </c>
      <c r="K91" s="219">
        <f t="shared" si="34"/>
        <v>1</v>
      </c>
      <c r="L91" s="219">
        <f t="shared" si="35"/>
        <v>0.7078651685393258</v>
      </c>
      <c r="M91" s="219">
        <f t="shared" si="36"/>
        <v>0.9</v>
      </c>
      <c r="N91" s="220">
        <f t="shared" si="37"/>
        <v>1.1052631578947369</v>
      </c>
      <c r="O91" s="220">
        <f t="shared" si="38"/>
        <v>1.6578947368421053</v>
      </c>
      <c r="P91" s="220">
        <f t="shared" si="39"/>
        <v>1.2352941176470589</v>
      </c>
      <c r="Q91" s="221">
        <f t="shared" si="40"/>
        <v>4.5873786407766985</v>
      </c>
      <c r="R91" s="196"/>
      <c r="S91" s="222">
        <v>10</v>
      </c>
      <c r="T91" s="223">
        <f t="shared" si="41"/>
        <v>4.5873786407766985</v>
      </c>
      <c r="U91" s="224">
        <f t="shared" si="42"/>
        <v>13.762135922330096</v>
      </c>
    </row>
    <row r="92" spans="1:21">
      <c r="A92" s="260" t="s">
        <v>418</v>
      </c>
      <c r="B92" s="216">
        <v>2080</v>
      </c>
      <c r="C92" s="216">
        <v>2910</v>
      </c>
      <c r="D92" s="216">
        <v>2280</v>
      </c>
      <c r="E92" s="216">
        <v>1870</v>
      </c>
      <c r="F92" s="216">
        <v>1250</v>
      </c>
      <c r="G92" s="216">
        <v>1660</v>
      </c>
      <c r="H92" s="216"/>
      <c r="I92" s="217">
        <f t="shared" si="32"/>
        <v>0.99038461538461542</v>
      </c>
      <c r="J92" s="218">
        <f t="shared" si="33"/>
        <v>1.0097087378640777</v>
      </c>
      <c r="K92" s="219">
        <f t="shared" si="34"/>
        <v>1</v>
      </c>
      <c r="L92" s="219">
        <f t="shared" si="35"/>
        <v>0.71477663230240551</v>
      </c>
      <c r="M92" s="219">
        <f t="shared" si="36"/>
        <v>0.91228070175438591</v>
      </c>
      <c r="N92" s="220">
        <f t="shared" si="37"/>
        <v>1.1122994652406417</v>
      </c>
      <c r="O92" s="220">
        <f t="shared" si="38"/>
        <v>1.6639999999999999</v>
      </c>
      <c r="P92" s="220">
        <f t="shared" si="39"/>
        <v>1.2530120481927711</v>
      </c>
      <c r="Q92" s="221">
        <f t="shared" si="40"/>
        <v>15.145631067961165</v>
      </c>
      <c r="R92" s="196"/>
      <c r="S92" s="222">
        <v>7</v>
      </c>
      <c r="T92" s="223">
        <f t="shared" si="41"/>
        <v>10.601941747572816</v>
      </c>
      <c r="U92" s="224">
        <f t="shared" si="42"/>
        <v>45.4368932038835</v>
      </c>
    </row>
    <row r="93" spans="1:21">
      <c r="A93" s="260" t="s">
        <v>339</v>
      </c>
      <c r="B93" s="216">
        <v>120</v>
      </c>
      <c r="C93" s="216">
        <v>170</v>
      </c>
      <c r="D93" s="216">
        <v>130</v>
      </c>
      <c r="E93" s="216">
        <v>110</v>
      </c>
      <c r="F93" s="216">
        <v>71</v>
      </c>
      <c r="G93" s="216">
        <v>95</v>
      </c>
      <c r="H93" s="216"/>
      <c r="I93" s="217">
        <f t="shared" si="32"/>
        <v>17.166666666666668</v>
      </c>
      <c r="J93" s="218">
        <f t="shared" si="33"/>
        <v>5.8252427184466021E-2</v>
      </c>
      <c r="K93" s="219">
        <f t="shared" si="34"/>
        <v>1</v>
      </c>
      <c r="L93" s="219">
        <f t="shared" si="35"/>
        <v>0.70588235294117652</v>
      </c>
      <c r="M93" s="219">
        <f t="shared" si="36"/>
        <v>0.92307692307692313</v>
      </c>
      <c r="N93" s="220">
        <f t="shared" si="37"/>
        <v>1.0909090909090908</v>
      </c>
      <c r="O93" s="220">
        <f t="shared" si="38"/>
        <v>1.6901408450704225</v>
      </c>
      <c r="P93" s="220">
        <f t="shared" si="39"/>
        <v>1.263157894736842</v>
      </c>
      <c r="Q93" s="221">
        <f t="shared" si="40"/>
        <v>0.87378640776699035</v>
      </c>
      <c r="R93" s="196"/>
      <c r="S93" s="222">
        <v>1417</v>
      </c>
      <c r="T93" s="223">
        <f t="shared" si="41"/>
        <v>123.81553398058254</v>
      </c>
      <c r="U93" s="224">
        <f t="shared" si="42"/>
        <v>2.621359223300971</v>
      </c>
    </row>
    <row r="94" spans="1:21">
      <c r="A94" s="260" t="s">
        <v>419</v>
      </c>
      <c r="B94" s="216">
        <v>570</v>
      </c>
      <c r="C94" s="216">
        <v>790</v>
      </c>
      <c r="D94" s="216">
        <v>620</v>
      </c>
      <c r="E94" s="216">
        <v>510</v>
      </c>
      <c r="F94" s="216">
        <v>340</v>
      </c>
      <c r="G94" s="216">
        <v>450</v>
      </c>
      <c r="H94" s="216"/>
      <c r="I94" s="217">
        <f t="shared" si="32"/>
        <v>3.6140350877192984</v>
      </c>
      <c r="J94" s="218">
        <f t="shared" si="33"/>
        <v>0.27669902912621358</v>
      </c>
      <c r="K94" s="219">
        <f t="shared" si="34"/>
        <v>1</v>
      </c>
      <c r="L94" s="219">
        <f t="shared" si="35"/>
        <v>0.72151898734177211</v>
      </c>
      <c r="M94" s="219">
        <f t="shared" si="36"/>
        <v>0.91935483870967738</v>
      </c>
      <c r="N94" s="220">
        <f t="shared" si="37"/>
        <v>1.1176470588235294</v>
      </c>
      <c r="O94" s="220">
        <f t="shared" si="38"/>
        <v>1.6764705882352942</v>
      </c>
      <c r="P94" s="220">
        <f t="shared" si="39"/>
        <v>1.2666666666666666</v>
      </c>
      <c r="Q94" s="221">
        <f t="shared" si="40"/>
        <v>4.150485436893204</v>
      </c>
      <c r="R94" s="196"/>
      <c r="S94" s="222">
        <v>276</v>
      </c>
      <c r="T94" s="223">
        <f t="shared" si="41"/>
        <v>114.55339805825244</v>
      </c>
      <c r="U94" s="224">
        <f t="shared" si="42"/>
        <v>12.451456310679612</v>
      </c>
    </row>
    <row r="95" spans="1:21">
      <c r="A95" s="260" t="s">
        <v>420</v>
      </c>
      <c r="B95" s="216">
        <v>470</v>
      </c>
      <c r="C95" s="216">
        <v>660</v>
      </c>
      <c r="D95" s="216">
        <v>520</v>
      </c>
      <c r="E95" s="216">
        <v>420</v>
      </c>
      <c r="F95" s="216">
        <v>280</v>
      </c>
      <c r="G95" s="216">
        <v>370</v>
      </c>
      <c r="H95" s="216"/>
      <c r="I95" s="217">
        <f t="shared" si="32"/>
        <v>4.3829787234042552</v>
      </c>
      <c r="J95" s="218">
        <f t="shared" si="33"/>
        <v>0.22815533980582525</v>
      </c>
      <c r="K95" s="219">
        <f t="shared" si="34"/>
        <v>1</v>
      </c>
      <c r="L95" s="219">
        <f t="shared" si="35"/>
        <v>0.71212121212121215</v>
      </c>
      <c r="M95" s="219">
        <f t="shared" si="36"/>
        <v>0.90384615384615385</v>
      </c>
      <c r="N95" s="220">
        <f t="shared" si="37"/>
        <v>1.1190476190476191</v>
      </c>
      <c r="O95" s="220">
        <f t="shared" si="38"/>
        <v>1.6785714285714286</v>
      </c>
      <c r="P95" s="220">
        <f t="shared" si="39"/>
        <v>1.2702702702702702</v>
      </c>
      <c r="Q95" s="221">
        <f t="shared" si="40"/>
        <v>3.4223300970873787</v>
      </c>
      <c r="R95" s="196"/>
      <c r="S95" s="222">
        <v>89</v>
      </c>
      <c r="T95" s="223">
        <f t="shared" si="41"/>
        <v>30.458737864077673</v>
      </c>
      <c r="U95" s="224">
        <f t="shared" si="42"/>
        <v>10.266990291262136</v>
      </c>
    </row>
    <row r="96" spans="1:21">
      <c r="A96" s="260" t="s">
        <v>421</v>
      </c>
      <c r="B96" s="216">
        <v>320</v>
      </c>
      <c r="C96" s="216">
        <v>450</v>
      </c>
      <c r="D96" s="216">
        <v>360</v>
      </c>
      <c r="E96" s="216">
        <v>290</v>
      </c>
      <c r="F96" s="216">
        <v>190</v>
      </c>
      <c r="G96" s="216">
        <v>260</v>
      </c>
      <c r="H96" s="216"/>
      <c r="I96" s="217">
        <f t="shared" si="32"/>
        <v>6.4375000000000009</v>
      </c>
      <c r="J96" s="218">
        <f t="shared" si="33"/>
        <v>0.1553398058252427</v>
      </c>
      <c r="K96" s="219">
        <f t="shared" si="34"/>
        <v>1</v>
      </c>
      <c r="L96" s="219">
        <f t="shared" si="35"/>
        <v>0.71111111111111114</v>
      </c>
      <c r="M96" s="219">
        <f t="shared" si="36"/>
        <v>0.88888888888888884</v>
      </c>
      <c r="N96" s="220">
        <f t="shared" si="37"/>
        <v>1.103448275862069</v>
      </c>
      <c r="O96" s="220">
        <f t="shared" si="38"/>
        <v>1.6842105263157894</v>
      </c>
      <c r="P96" s="220">
        <f t="shared" si="39"/>
        <v>1.2307692307692308</v>
      </c>
      <c r="Q96" s="221">
        <f t="shared" si="40"/>
        <v>2.3300970873786406</v>
      </c>
      <c r="R96" s="196"/>
      <c r="S96" s="222">
        <v>44</v>
      </c>
      <c r="T96" s="223">
        <f t="shared" si="41"/>
        <v>10.25242718446602</v>
      </c>
      <c r="U96" s="224">
        <f t="shared" si="42"/>
        <v>6.9902912621359219</v>
      </c>
    </row>
    <row r="97" spans="1:24">
      <c r="A97" s="260" t="s">
        <v>422</v>
      </c>
      <c r="B97" s="216">
        <v>2960</v>
      </c>
      <c r="C97" s="216">
        <v>4150</v>
      </c>
      <c r="D97" s="216">
        <v>3260</v>
      </c>
      <c r="E97" s="216">
        <v>2670</v>
      </c>
      <c r="F97" s="216">
        <v>1780</v>
      </c>
      <c r="G97" s="216">
        <v>2370</v>
      </c>
      <c r="H97" s="216"/>
      <c r="I97" s="217">
        <f t="shared" si="32"/>
        <v>0.69594594594594594</v>
      </c>
      <c r="J97" s="218">
        <f t="shared" si="33"/>
        <v>1.4368932038834952</v>
      </c>
      <c r="K97" s="219">
        <f t="shared" si="34"/>
        <v>1</v>
      </c>
      <c r="L97" s="219">
        <f t="shared" si="35"/>
        <v>0.7132530120481928</v>
      </c>
      <c r="M97" s="219">
        <f t="shared" si="36"/>
        <v>0.90797546012269936</v>
      </c>
      <c r="N97" s="220">
        <f t="shared" si="37"/>
        <v>1.1086142322097379</v>
      </c>
      <c r="O97" s="220">
        <f t="shared" si="38"/>
        <v>1.6629213483146068</v>
      </c>
      <c r="P97" s="220">
        <f t="shared" si="39"/>
        <v>1.248945147679325</v>
      </c>
      <c r="Q97" s="221">
        <f t="shared" si="40"/>
        <v>21.553398058252426</v>
      </c>
      <c r="R97" s="196"/>
      <c r="S97" s="222">
        <v>5</v>
      </c>
      <c r="T97" s="223">
        <f t="shared" si="41"/>
        <v>10.776699029126213</v>
      </c>
      <c r="U97" s="224">
        <f t="shared" si="42"/>
        <v>64.660194174757279</v>
      </c>
    </row>
    <row r="98" spans="1:24">
      <c r="A98" s="260" t="s">
        <v>423</v>
      </c>
      <c r="B98" s="216">
        <v>3660</v>
      </c>
      <c r="C98" s="216">
        <v>5120</v>
      </c>
      <c r="D98" s="216">
        <v>4020</v>
      </c>
      <c r="E98" s="216">
        <v>3290</v>
      </c>
      <c r="F98" s="216">
        <v>2190</v>
      </c>
      <c r="G98" s="216">
        <v>2930</v>
      </c>
      <c r="H98" s="216"/>
      <c r="I98" s="217">
        <f t="shared" si="32"/>
        <v>0.56284153005464477</v>
      </c>
      <c r="J98" s="218">
        <f t="shared" si="33"/>
        <v>1.7766990291262137</v>
      </c>
      <c r="K98" s="219">
        <f t="shared" si="34"/>
        <v>1</v>
      </c>
      <c r="L98" s="219">
        <f t="shared" si="35"/>
        <v>0.71484375</v>
      </c>
      <c r="M98" s="219">
        <f t="shared" si="36"/>
        <v>0.91044776119402981</v>
      </c>
      <c r="N98" s="220">
        <f t="shared" si="37"/>
        <v>1.1124620060790273</v>
      </c>
      <c r="O98" s="220">
        <f t="shared" si="38"/>
        <v>1.6712328767123288</v>
      </c>
      <c r="P98" s="220">
        <f t="shared" si="39"/>
        <v>1.2491467576791808</v>
      </c>
      <c r="Q98" s="221">
        <f t="shared" si="40"/>
        <v>26.650485436893206</v>
      </c>
      <c r="R98" s="196"/>
      <c r="S98" s="222">
        <v>0</v>
      </c>
      <c r="T98" s="223">
        <f t="shared" si="41"/>
        <v>0</v>
      </c>
      <c r="U98" s="224">
        <f t="shared" si="42"/>
        <v>79.951456310679617</v>
      </c>
    </row>
    <row r="99" spans="1:24">
      <c r="A99" s="260" t="s">
        <v>424</v>
      </c>
      <c r="B99" s="216">
        <v>3400</v>
      </c>
      <c r="C99" s="216">
        <v>4760</v>
      </c>
      <c r="D99" s="216">
        <v>3740</v>
      </c>
      <c r="E99" s="216">
        <v>3060</v>
      </c>
      <c r="F99" s="216">
        <v>2040</v>
      </c>
      <c r="G99" s="216">
        <v>2720</v>
      </c>
      <c r="H99" s="216"/>
      <c r="I99" s="217">
        <f t="shared" si="32"/>
        <v>0.60588235294117654</v>
      </c>
      <c r="J99" s="218">
        <f t="shared" si="33"/>
        <v>1.6504854368932038</v>
      </c>
      <c r="K99" s="219">
        <f t="shared" si="34"/>
        <v>1</v>
      </c>
      <c r="L99" s="219">
        <f t="shared" si="35"/>
        <v>0.7142857142857143</v>
      </c>
      <c r="M99" s="219">
        <f t="shared" si="36"/>
        <v>0.90909090909090906</v>
      </c>
      <c r="N99" s="220">
        <f t="shared" si="37"/>
        <v>1.1111111111111112</v>
      </c>
      <c r="O99" s="220">
        <f t="shared" si="38"/>
        <v>1.6666666666666667</v>
      </c>
      <c r="P99" s="220">
        <f t="shared" si="39"/>
        <v>1.25</v>
      </c>
      <c r="Q99" s="221">
        <f t="shared" si="40"/>
        <v>24.757281553398059</v>
      </c>
      <c r="R99" s="196"/>
      <c r="S99" s="222">
        <v>9</v>
      </c>
      <c r="T99" s="223">
        <f t="shared" si="41"/>
        <v>22.281553398058254</v>
      </c>
      <c r="U99" s="224">
        <f t="shared" si="42"/>
        <v>74.271844660194176</v>
      </c>
    </row>
    <row r="100" spans="1:24" s="264" customFormat="1">
      <c r="A100" s="261" t="s">
        <v>331</v>
      </c>
      <c r="B100" s="262">
        <v>2060</v>
      </c>
      <c r="C100" s="262">
        <v>2890</v>
      </c>
      <c r="D100" s="262">
        <v>2270</v>
      </c>
      <c r="E100" s="262">
        <v>1860</v>
      </c>
      <c r="F100" s="262">
        <v>1240</v>
      </c>
      <c r="G100" s="262">
        <v>1650</v>
      </c>
      <c r="H100" s="262"/>
      <c r="I100" s="217">
        <f t="shared" si="32"/>
        <v>1</v>
      </c>
      <c r="J100" s="218">
        <f t="shared" si="33"/>
        <v>1</v>
      </c>
      <c r="K100" s="219">
        <f t="shared" si="34"/>
        <v>1</v>
      </c>
      <c r="L100" s="219">
        <f t="shared" si="35"/>
        <v>0.71280276816609001</v>
      </c>
      <c r="M100" s="219">
        <f t="shared" si="36"/>
        <v>0.90748898678414092</v>
      </c>
      <c r="N100" s="220">
        <f t="shared" si="37"/>
        <v>1.10752688172043</v>
      </c>
      <c r="O100" s="220">
        <f t="shared" si="38"/>
        <v>1.6612903225806452</v>
      </c>
      <c r="P100" s="220">
        <f t="shared" si="39"/>
        <v>1.2484848484848485</v>
      </c>
      <c r="Q100" s="221">
        <f t="shared" si="40"/>
        <v>15</v>
      </c>
      <c r="R100" s="196"/>
      <c r="S100" s="222">
        <v>59</v>
      </c>
      <c r="T100" s="223">
        <f t="shared" si="41"/>
        <v>88.5</v>
      </c>
      <c r="U100" s="224">
        <f t="shared" si="42"/>
        <v>45</v>
      </c>
      <c r="V100" s="263"/>
      <c r="X100" s="265"/>
    </row>
    <row r="101" spans="1:24">
      <c r="A101" s="260" t="s">
        <v>425</v>
      </c>
      <c r="B101" s="216">
        <v>610</v>
      </c>
      <c r="C101" s="216">
        <v>860</v>
      </c>
      <c r="D101" s="216">
        <v>670</v>
      </c>
      <c r="E101" s="216">
        <v>550</v>
      </c>
      <c r="F101" s="216">
        <v>370</v>
      </c>
      <c r="G101" s="216">
        <v>490</v>
      </c>
      <c r="H101" s="216"/>
      <c r="I101" s="217">
        <f t="shared" si="32"/>
        <v>3.377049180327869</v>
      </c>
      <c r="J101" s="218">
        <f t="shared" si="33"/>
        <v>0.29611650485436891</v>
      </c>
      <c r="K101" s="219">
        <f t="shared" si="34"/>
        <v>1</v>
      </c>
      <c r="L101" s="219">
        <f t="shared" si="35"/>
        <v>0.70930232558139539</v>
      </c>
      <c r="M101" s="219">
        <f t="shared" si="36"/>
        <v>0.91044776119402981</v>
      </c>
      <c r="N101" s="220">
        <f t="shared" si="37"/>
        <v>1.1090909090909091</v>
      </c>
      <c r="O101" s="220">
        <f t="shared" si="38"/>
        <v>1.6486486486486487</v>
      </c>
      <c r="P101" s="220">
        <f t="shared" si="39"/>
        <v>1.2448979591836735</v>
      </c>
      <c r="Q101" s="221">
        <f t="shared" si="40"/>
        <v>4.441747572815534</v>
      </c>
      <c r="R101" s="196"/>
      <c r="S101" s="222">
        <v>19</v>
      </c>
      <c r="T101" s="223">
        <f t="shared" si="41"/>
        <v>8.4393203883495147</v>
      </c>
      <c r="U101" s="224">
        <f t="shared" si="42"/>
        <v>13.325242718446603</v>
      </c>
    </row>
    <row r="102" spans="1:24">
      <c r="A102" s="260" t="s">
        <v>426</v>
      </c>
      <c r="B102" s="216">
        <v>360</v>
      </c>
      <c r="C102" s="216">
        <v>500</v>
      </c>
      <c r="D102" s="216">
        <v>390</v>
      </c>
      <c r="E102" s="216">
        <v>320</v>
      </c>
      <c r="F102" s="216">
        <v>210</v>
      </c>
      <c r="G102" s="216">
        <v>280</v>
      </c>
      <c r="H102" s="216"/>
      <c r="I102" s="217">
        <f t="shared" si="32"/>
        <v>5.7222222222222223</v>
      </c>
      <c r="J102" s="218">
        <f t="shared" si="33"/>
        <v>0.17475728155339806</v>
      </c>
      <c r="K102" s="219">
        <f t="shared" si="34"/>
        <v>1</v>
      </c>
      <c r="L102" s="219">
        <f t="shared" si="35"/>
        <v>0.72</v>
      </c>
      <c r="M102" s="219">
        <f t="shared" si="36"/>
        <v>0.92307692307692313</v>
      </c>
      <c r="N102" s="220">
        <f t="shared" si="37"/>
        <v>1.125</v>
      </c>
      <c r="O102" s="220">
        <f t="shared" si="38"/>
        <v>1.7142857142857142</v>
      </c>
      <c r="P102" s="220">
        <f t="shared" si="39"/>
        <v>1.2857142857142858</v>
      </c>
      <c r="Q102" s="221">
        <f t="shared" si="40"/>
        <v>2.621359223300971</v>
      </c>
      <c r="R102" s="196"/>
      <c r="S102" s="222">
        <v>54</v>
      </c>
      <c r="T102" s="223">
        <f t="shared" si="41"/>
        <v>14.155339805825246</v>
      </c>
      <c r="U102" s="224">
        <f t="shared" si="42"/>
        <v>7.8640776699029136</v>
      </c>
    </row>
    <row r="103" spans="1:24">
      <c r="A103" s="260" t="s">
        <v>427</v>
      </c>
      <c r="B103" s="216">
        <v>570</v>
      </c>
      <c r="C103" s="216">
        <v>800</v>
      </c>
      <c r="D103" s="216">
        <v>630</v>
      </c>
      <c r="E103" s="216">
        <v>520</v>
      </c>
      <c r="F103" s="216">
        <v>340</v>
      </c>
      <c r="G103" s="216">
        <v>460</v>
      </c>
      <c r="H103" s="216"/>
      <c r="I103" s="217">
        <f t="shared" si="32"/>
        <v>3.6140350877192984</v>
      </c>
      <c r="J103" s="218">
        <f t="shared" si="33"/>
        <v>0.27669902912621358</v>
      </c>
      <c r="K103" s="219">
        <f t="shared" si="34"/>
        <v>1</v>
      </c>
      <c r="L103" s="219">
        <f t="shared" si="35"/>
        <v>0.71250000000000002</v>
      </c>
      <c r="M103" s="219">
        <f t="shared" si="36"/>
        <v>0.90476190476190477</v>
      </c>
      <c r="N103" s="220">
        <f t="shared" si="37"/>
        <v>1.0961538461538463</v>
      </c>
      <c r="O103" s="220">
        <f t="shared" si="38"/>
        <v>1.6764705882352942</v>
      </c>
      <c r="P103" s="220">
        <f t="shared" si="39"/>
        <v>1.2391304347826086</v>
      </c>
      <c r="Q103" s="221">
        <f t="shared" si="40"/>
        <v>4.150485436893204</v>
      </c>
      <c r="R103" s="196"/>
      <c r="S103" s="222">
        <v>7</v>
      </c>
      <c r="T103" s="223">
        <f t="shared" si="41"/>
        <v>2.9053398058252431</v>
      </c>
      <c r="U103" s="224">
        <f t="shared" si="42"/>
        <v>12.451456310679612</v>
      </c>
    </row>
    <row r="104" spans="1:24">
      <c r="A104" s="260" t="s">
        <v>428</v>
      </c>
      <c r="B104" s="216">
        <v>440</v>
      </c>
      <c r="C104" s="216">
        <v>610</v>
      </c>
      <c r="D104" s="216">
        <v>480</v>
      </c>
      <c r="E104" s="216">
        <v>390</v>
      </c>
      <c r="F104" s="216">
        <v>260</v>
      </c>
      <c r="G104" s="216">
        <v>350</v>
      </c>
      <c r="H104" s="216"/>
      <c r="I104" s="217">
        <f t="shared" si="32"/>
        <v>4.6818181818181817</v>
      </c>
      <c r="J104" s="218">
        <f t="shared" si="33"/>
        <v>0.21359223300970873</v>
      </c>
      <c r="K104" s="219">
        <f t="shared" si="34"/>
        <v>1</v>
      </c>
      <c r="L104" s="219">
        <f t="shared" si="35"/>
        <v>0.72131147540983609</v>
      </c>
      <c r="M104" s="219">
        <f t="shared" si="36"/>
        <v>0.91666666666666663</v>
      </c>
      <c r="N104" s="220">
        <f t="shared" si="37"/>
        <v>1.1282051282051282</v>
      </c>
      <c r="O104" s="220">
        <f t="shared" si="38"/>
        <v>1.6923076923076923</v>
      </c>
      <c r="P104" s="220">
        <f t="shared" si="39"/>
        <v>1.2571428571428571</v>
      </c>
      <c r="Q104" s="221">
        <f t="shared" si="40"/>
        <v>3.203883495145631</v>
      </c>
      <c r="R104" s="196"/>
      <c r="S104" s="222">
        <v>2</v>
      </c>
      <c r="T104" s="223">
        <f t="shared" si="41"/>
        <v>0.64077669902912626</v>
      </c>
      <c r="U104" s="224">
        <f t="shared" si="42"/>
        <v>9.6116504854368934</v>
      </c>
    </row>
    <row r="105" spans="1:24">
      <c r="A105" s="260" t="s">
        <v>429</v>
      </c>
      <c r="B105" s="216">
        <v>4640</v>
      </c>
      <c r="C105" s="216">
        <v>6490</v>
      </c>
      <c r="D105" s="216">
        <v>5100</v>
      </c>
      <c r="E105" s="216">
        <v>4170</v>
      </c>
      <c r="F105" s="216">
        <v>2780</v>
      </c>
      <c r="G105" s="216">
        <v>3710</v>
      </c>
      <c r="H105" s="216"/>
      <c r="I105" s="217">
        <f t="shared" si="32"/>
        <v>0.44396551724137934</v>
      </c>
      <c r="J105" s="218">
        <f t="shared" si="33"/>
        <v>2.2524271844660193</v>
      </c>
      <c r="K105" s="219">
        <f t="shared" si="34"/>
        <v>1</v>
      </c>
      <c r="L105" s="219">
        <f t="shared" si="35"/>
        <v>0.71494607087827422</v>
      </c>
      <c r="M105" s="219">
        <f t="shared" si="36"/>
        <v>0.90980392156862744</v>
      </c>
      <c r="N105" s="220">
        <f t="shared" si="37"/>
        <v>1.1127098321342925</v>
      </c>
      <c r="O105" s="220">
        <f t="shared" si="38"/>
        <v>1.6690647482014389</v>
      </c>
      <c r="P105" s="220">
        <f t="shared" si="39"/>
        <v>1.2506738544474394</v>
      </c>
      <c r="Q105" s="221">
        <f t="shared" si="40"/>
        <v>33.786407766990287</v>
      </c>
      <c r="R105" s="196"/>
      <c r="S105" s="222">
        <v>4</v>
      </c>
      <c r="T105" s="223">
        <f t="shared" si="41"/>
        <v>13.514563106796116</v>
      </c>
      <c r="U105" s="224">
        <f t="shared" si="42"/>
        <v>101.35922330097085</v>
      </c>
    </row>
    <row r="106" spans="1:24">
      <c r="A106" s="260" t="s">
        <v>430</v>
      </c>
      <c r="B106" s="216">
        <v>240</v>
      </c>
      <c r="C106" s="216">
        <v>340</v>
      </c>
      <c r="D106" s="216">
        <v>270</v>
      </c>
      <c r="E106" s="216">
        <v>220</v>
      </c>
      <c r="F106" s="216">
        <v>150</v>
      </c>
      <c r="G106" s="216">
        <v>190</v>
      </c>
      <c r="H106" s="216"/>
      <c r="I106" s="217">
        <f t="shared" si="32"/>
        <v>8.5833333333333339</v>
      </c>
      <c r="J106" s="218">
        <f t="shared" si="33"/>
        <v>0.11650485436893204</v>
      </c>
      <c r="K106" s="219">
        <f t="shared" si="34"/>
        <v>1</v>
      </c>
      <c r="L106" s="219">
        <f t="shared" si="35"/>
        <v>0.70588235294117652</v>
      </c>
      <c r="M106" s="219">
        <f t="shared" si="36"/>
        <v>0.88888888888888884</v>
      </c>
      <c r="N106" s="220">
        <f t="shared" si="37"/>
        <v>1.0909090909090908</v>
      </c>
      <c r="O106" s="220">
        <f t="shared" si="38"/>
        <v>1.6</v>
      </c>
      <c r="P106" s="220">
        <f t="shared" si="39"/>
        <v>1.263157894736842</v>
      </c>
      <c r="Q106" s="221">
        <f t="shared" si="40"/>
        <v>1.7475728155339807</v>
      </c>
      <c r="R106" s="196"/>
      <c r="S106" s="222">
        <v>8</v>
      </c>
      <c r="T106" s="223">
        <f t="shared" si="41"/>
        <v>1.3980582524271847</v>
      </c>
      <c r="U106" s="224">
        <f t="shared" si="42"/>
        <v>5.2427184466019421</v>
      </c>
    </row>
    <row r="107" spans="1:24">
      <c r="A107" s="260" t="s">
        <v>431</v>
      </c>
      <c r="B107" s="216">
        <v>120</v>
      </c>
      <c r="C107" s="216">
        <v>170</v>
      </c>
      <c r="D107" s="216">
        <v>140</v>
      </c>
      <c r="E107" s="216">
        <v>110</v>
      </c>
      <c r="F107" s="216">
        <v>74</v>
      </c>
      <c r="G107" s="216">
        <v>99</v>
      </c>
      <c r="H107" s="216"/>
      <c r="I107" s="217">
        <f t="shared" si="32"/>
        <v>17.166666666666668</v>
      </c>
      <c r="J107" s="218">
        <f t="shared" si="33"/>
        <v>5.8252427184466021E-2</v>
      </c>
      <c r="K107" s="219">
        <f t="shared" si="34"/>
        <v>1</v>
      </c>
      <c r="L107" s="219">
        <f t="shared" si="35"/>
        <v>0.70588235294117652</v>
      </c>
      <c r="M107" s="219">
        <f t="shared" si="36"/>
        <v>0.8571428571428571</v>
      </c>
      <c r="N107" s="220">
        <f t="shared" si="37"/>
        <v>1.0909090909090908</v>
      </c>
      <c r="O107" s="220">
        <f t="shared" si="38"/>
        <v>1.6216216216216217</v>
      </c>
      <c r="P107" s="220">
        <f t="shared" si="39"/>
        <v>1.2121212121212122</v>
      </c>
      <c r="Q107" s="221">
        <f t="shared" si="40"/>
        <v>0.87378640776699035</v>
      </c>
      <c r="R107" s="196"/>
      <c r="S107" s="222">
        <v>2</v>
      </c>
      <c r="T107" s="223">
        <f t="shared" si="41"/>
        <v>0.17475728155339809</v>
      </c>
      <c r="U107" s="224">
        <f t="shared" si="42"/>
        <v>2.621359223300971</v>
      </c>
    </row>
    <row r="108" spans="1:24">
      <c r="A108" s="260" t="s">
        <v>432</v>
      </c>
      <c r="B108" s="216">
        <v>1120</v>
      </c>
      <c r="C108" s="216">
        <v>1570</v>
      </c>
      <c r="D108" s="216">
        <v>1230</v>
      </c>
      <c r="E108" s="216">
        <v>1010</v>
      </c>
      <c r="F108" s="216">
        <v>670</v>
      </c>
      <c r="G108" s="216">
        <v>900</v>
      </c>
      <c r="H108" s="216"/>
      <c r="I108" s="217">
        <f t="shared" si="32"/>
        <v>1.8392857142857144</v>
      </c>
      <c r="J108" s="218">
        <f t="shared" si="33"/>
        <v>0.5436893203883495</v>
      </c>
      <c r="K108" s="219">
        <f t="shared" si="34"/>
        <v>1</v>
      </c>
      <c r="L108" s="219">
        <f t="shared" si="35"/>
        <v>0.7133757961783439</v>
      </c>
      <c r="M108" s="219">
        <f t="shared" si="36"/>
        <v>0.91056910569105687</v>
      </c>
      <c r="N108" s="220">
        <f t="shared" si="37"/>
        <v>1.108910891089109</v>
      </c>
      <c r="O108" s="220">
        <f t="shared" si="38"/>
        <v>1.6716417910447761</v>
      </c>
      <c r="P108" s="220">
        <f t="shared" si="39"/>
        <v>1.2444444444444445</v>
      </c>
      <c r="Q108" s="221">
        <f t="shared" si="40"/>
        <v>8.1553398058252426</v>
      </c>
      <c r="R108" s="196"/>
      <c r="S108" s="222">
        <v>2</v>
      </c>
      <c r="T108" s="223">
        <f t="shared" si="41"/>
        <v>1.6310679611650487</v>
      </c>
      <c r="U108" s="224">
        <f t="shared" si="42"/>
        <v>24.466019417475728</v>
      </c>
    </row>
    <row r="109" spans="1:24">
      <c r="A109" s="260" t="s">
        <v>433</v>
      </c>
      <c r="B109" s="216">
        <v>570</v>
      </c>
      <c r="C109" s="216">
        <v>790</v>
      </c>
      <c r="D109" s="216">
        <v>620</v>
      </c>
      <c r="E109" s="216">
        <v>510</v>
      </c>
      <c r="F109" s="216">
        <v>340</v>
      </c>
      <c r="G109" s="216">
        <v>450</v>
      </c>
      <c r="H109" s="216"/>
      <c r="I109" s="217">
        <f t="shared" si="32"/>
        <v>3.6140350877192984</v>
      </c>
      <c r="J109" s="218">
        <f t="shared" si="33"/>
        <v>0.27669902912621358</v>
      </c>
      <c r="K109" s="219">
        <f t="shared" si="34"/>
        <v>1</v>
      </c>
      <c r="L109" s="219">
        <f t="shared" si="35"/>
        <v>0.72151898734177211</v>
      </c>
      <c r="M109" s="219">
        <f t="shared" si="36"/>
        <v>0.91935483870967738</v>
      </c>
      <c r="N109" s="220">
        <f t="shared" si="37"/>
        <v>1.1176470588235294</v>
      </c>
      <c r="O109" s="220">
        <f t="shared" si="38"/>
        <v>1.6764705882352942</v>
      </c>
      <c r="P109" s="220">
        <f t="shared" si="39"/>
        <v>1.2666666666666666</v>
      </c>
      <c r="Q109" s="221">
        <f t="shared" si="40"/>
        <v>4.150485436893204</v>
      </c>
      <c r="R109" s="196"/>
      <c r="S109" s="222">
        <v>5</v>
      </c>
      <c r="T109" s="223">
        <f t="shared" si="41"/>
        <v>2.075242718446602</v>
      </c>
      <c r="U109" s="224">
        <f t="shared" si="42"/>
        <v>12.451456310679612</v>
      </c>
    </row>
    <row r="110" spans="1:24">
      <c r="A110" s="260" t="s">
        <v>434</v>
      </c>
      <c r="B110" s="216">
        <v>46</v>
      </c>
      <c r="C110" s="216">
        <v>65</v>
      </c>
      <c r="D110" s="216">
        <v>51</v>
      </c>
      <c r="E110" s="216">
        <v>42</v>
      </c>
      <c r="F110" s="216">
        <v>28</v>
      </c>
      <c r="G110" s="216">
        <v>37</v>
      </c>
      <c r="H110" s="216"/>
      <c r="I110" s="217">
        <f t="shared" si="32"/>
        <v>44.782608695652179</v>
      </c>
      <c r="J110" s="218">
        <f t="shared" si="33"/>
        <v>2.2330097087378639E-2</v>
      </c>
      <c r="K110" s="219">
        <f t="shared" si="34"/>
        <v>1</v>
      </c>
      <c r="L110" s="219">
        <f t="shared" si="35"/>
        <v>0.70769230769230773</v>
      </c>
      <c r="M110" s="219">
        <f t="shared" si="36"/>
        <v>0.90196078431372551</v>
      </c>
      <c r="N110" s="220">
        <f t="shared" si="37"/>
        <v>1.0952380952380953</v>
      </c>
      <c r="O110" s="220">
        <f t="shared" si="38"/>
        <v>1.6428571428571428</v>
      </c>
      <c r="P110" s="220">
        <f t="shared" si="39"/>
        <v>1.2432432432432432</v>
      </c>
      <c r="Q110" s="221">
        <f t="shared" si="40"/>
        <v>0.33495145631067957</v>
      </c>
      <c r="R110" s="196"/>
      <c r="S110" s="222">
        <v>5</v>
      </c>
      <c r="T110" s="223">
        <f t="shared" si="41"/>
        <v>0.16747572815533979</v>
      </c>
      <c r="U110" s="224">
        <f t="shared" si="42"/>
        <v>1.0048543689320386</v>
      </c>
    </row>
    <row r="111" spans="1:24">
      <c r="A111" s="260" t="s">
        <v>435</v>
      </c>
      <c r="B111" s="216">
        <v>300</v>
      </c>
      <c r="C111" s="216">
        <v>430</v>
      </c>
      <c r="D111" s="216">
        <v>330</v>
      </c>
      <c r="E111" s="216">
        <v>270</v>
      </c>
      <c r="F111" s="216">
        <v>180</v>
      </c>
      <c r="G111" s="216">
        <v>240</v>
      </c>
      <c r="H111" s="216"/>
      <c r="I111" s="217">
        <f t="shared" si="32"/>
        <v>6.8666666666666671</v>
      </c>
      <c r="J111" s="218">
        <f t="shared" si="33"/>
        <v>0.14563106796116504</v>
      </c>
      <c r="K111" s="219">
        <f t="shared" si="34"/>
        <v>1</v>
      </c>
      <c r="L111" s="219">
        <f t="shared" si="35"/>
        <v>0.69767441860465118</v>
      </c>
      <c r="M111" s="219">
        <f t="shared" si="36"/>
        <v>0.90909090909090906</v>
      </c>
      <c r="N111" s="220">
        <f t="shared" si="37"/>
        <v>1.1111111111111112</v>
      </c>
      <c r="O111" s="220">
        <f t="shared" si="38"/>
        <v>1.6666666666666667</v>
      </c>
      <c r="P111" s="220">
        <f t="shared" si="39"/>
        <v>1.25</v>
      </c>
      <c r="Q111" s="221">
        <f t="shared" si="40"/>
        <v>2.1844660194174756</v>
      </c>
      <c r="R111" s="196"/>
      <c r="S111" s="222">
        <v>7</v>
      </c>
      <c r="T111" s="223">
        <f t="shared" si="41"/>
        <v>1.529126213592233</v>
      </c>
      <c r="U111" s="224">
        <f t="shared" si="42"/>
        <v>6.5533980582524265</v>
      </c>
    </row>
    <row r="112" spans="1:24">
      <c r="A112" s="260" t="s">
        <v>436</v>
      </c>
      <c r="B112" s="216">
        <v>1200</v>
      </c>
      <c r="C112" s="216">
        <v>1680</v>
      </c>
      <c r="D112" s="216">
        <v>1320</v>
      </c>
      <c r="E112" s="216">
        <v>1080</v>
      </c>
      <c r="F112" s="216">
        <v>720</v>
      </c>
      <c r="G112" s="216">
        <v>960</v>
      </c>
      <c r="H112" s="216"/>
      <c r="I112" s="217">
        <f t="shared" ref="I112:I143" si="43">1/J112</f>
        <v>1.7166666666666668</v>
      </c>
      <c r="J112" s="218">
        <f t="shared" ref="J112:J143" si="44">B112/$B$2</f>
        <v>0.58252427184466016</v>
      </c>
      <c r="K112" s="219">
        <f t="shared" ref="K112:K143" si="45">$B112/B112</f>
        <v>1</v>
      </c>
      <c r="L112" s="219">
        <f t="shared" si="35"/>
        <v>0.7142857142857143</v>
      </c>
      <c r="M112" s="219">
        <f t="shared" si="36"/>
        <v>0.90909090909090906</v>
      </c>
      <c r="N112" s="220">
        <f t="shared" si="37"/>
        <v>1.1111111111111112</v>
      </c>
      <c r="O112" s="220">
        <f t="shared" si="38"/>
        <v>1.6666666666666667</v>
      </c>
      <c r="P112" s="220">
        <f t="shared" si="39"/>
        <v>1.25</v>
      </c>
      <c r="Q112" s="221">
        <f t="shared" si="40"/>
        <v>8.7378640776699026</v>
      </c>
      <c r="R112" s="196"/>
      <c r="S112" s="222">
        <v>3</v>
      </c>
      <c r="T112" s="223">
        <f t="shared" si="41"/>
        <v>2.621359223300971</v>
      </c>
      <c r="U112" s="224">
        <f t="shared" si="42"/>
        <v>26.213592233009706</v>
      </c>
    </row>
    <row r="113" spans="1:21">
      <c r="A113" s="260" t="s">
        <v>437</v>
      </c>
      <c r="B113" s="216">
        <v>4010</v>
      </c>
      <c r="C113" s="216">
        <v>5610</v>
      </c>
      <c r="D113" s="216">
        <v>4410</v>
      </c>
      <c r="E113" s="216">
        <v>3610</v>
      </c>
      <c r="F113" s="216">
        <v>2400</v>
      </c>
      <c r="G113" s="216">
        <v>3210</v>
      </c>
      <c r="H113" s="216"/>
      <c r="I113" s="217">
        <f t="shared" si="43"/>
        <v>0.513715710723192</v>
      </c>
      <c r="J113" s="218">
        <f t="shared" si="44"/>
        <v>1.9466019417475728</v>
      </c>
      <c r="K113" s="219">
        <f t="shared" si="45"/>
        <v>1</v>
      </c>
      <c r="L113" s="219">
        <f t="shared" ref="L113:L138" si="46">$B113/C113</f>
        <v>0.71479500891265602</v>
      </c>
      <c r="M113" s="219">
        <f t="shared" ref="M113:M138" si="47">$B113/D113</f>
        <v>0.90929705215419498</v>
      </c>
      <c r="N113" s="220">
        <f t="shared" ref="N113:N138" si="48">$B113/E113</f>
        <v>1.110803324099723</v>
      </c>
      <c r="O113" s="220">
        <f t="shared" ref="O113:O138" si="49">$B113/F113</f>
        <v>1.6708333333333334</v>
      </c>
      <c r="P113" s="220">
        <f t="shared" ref="P113:P138" si="50">$B113/G113</f>
        <v>1.2492211838006231</v>
      </c>
      <c r="Q113" s="221">
        <f t="shared" si="40"/>
        <v>29.199029126213592</v>
      </c>
      <c r="R113" s="196"/>
      <c r="S113" s="222">
        <v>1</v>
      </c>
      <c r="T113" s="223">
        <f t="shared" si="41"/>
        <v>2.9199029126213594</v>
      </c>
      <c r="U113" s="224">
        <f t="shared" si="42"/>
        <v>87.597087378640779</v>
      </c>
    </row>
    <row r="114" spans="1:21">
      <c r="A114" s="260" t="s">
        <v>438</v>
      </c>
      <c r="B114" s="216">
        <v>530</v>
      </c>
      <c r="C114" s="216">
        <v>740</v>
      </c>
      <c r="D114" s="216">
        <v>580</v>
      </c>
      <c r="E114" s="216">
        <v>480</v>
      </c>
      <c r="F114" s="216">
        <v>320</v>
      </c>
      <c r="G114" s="216">
        <v>420</v>
      </c>
      <c r="H114" s="216"/>
      <c r="I114" s="217">
        <f t="shared" si="43"/>
        <v>3.8867924528301887</v>
      </c>
      <c r="J114" s="218">
        <f t="shared" si="44"/>
        <v>0.25728155339805825</v>
      </c>
      <c r="K114" s="219">
        <f t="shared" si="45"/>
        <v>1</v>
      </c>
      <c r="L114" s="219">
        <f t="shared" si="46"/>
        <v>0.71621621621621623</v>
      </c>
      <c r="M114" s="219">
        <f t="shared" si="47"/>
        <v>0.91379310344827591</v>
      </c>
      <c r="N114" s="220">
        <f t="shared" si="48"/>
        <v>1.1041666666666667</v>
      </c>
      <c r="O114" s="220">
        <f t="shared" si="49"/>
        <v>1.65625</v>
      </c>
      <c r="P114" s="220">
        <f t="shared" si="50"/>
        <v>1.2619047619047619</v>
      </c>
      <c r="Q114" s="221">
        <f t="shared" si="40"/>
        <v>3.8592233009708736</v>
      </c>
      <c r="R114" s="196"/>
      <c r="S114" s="222">
        <v>2</v>
      </c>
      <c r="T114" s="223">
        <f t="shared" si="41"/>
        <v>0.77184466019417475</v>
      </c>
      <c r="U114" s="224">
        <f t="shared" si="42"/>
        <v>11.577669902912621</v>
      </c>
    </row>
    <row r="115" spans="1:21">
      <c r="A115" s="260" t="s">
        <v>439</v>
      </c>
      <c r="B115" s="216">
        <v>66</v>
      </c>
      <c r="C115" s="216">
        <v>92</v>
      </c>
      <c r="D115" s="216">
        <v>73</v>
      </c>
      <c r="E115" s="216">
        <v>59</v>
      </c>
      <c r="F115" s="216">
        <v>40</v>
      </c>
      <c r="G115" s="216">
        <v>53</v>
      </c>
      <c r="H115" s="216"/>
      <c r="I115" s="217">
        <f t="shared" si="43"/>
        <v>31.212121212121211</v>
      </c>
      <c r="J115" s="218">
        <f t="shared" si="44"/>
        <v>3.2038834951456312E-2</v>
      </c>
      <c r="K115" s="219">
        <f t="shared" si="45"/>
        <v>1</v>
      </c>
      <c r="L115" s="219">
        <f t="shared" si="46"/>
        <v>0.71739130434782605</v>
      </c>
      <c r="M115" s="219">
        <f t="shared" si="47"/>
        <v>0.90410958904109584</v>
      </c>
      <c r="N115" s="220">
        <f t="shared" si="48"/>
        <v>1.1186440677966101</v>
      </c>
      <c r="O115" s="220">
        <f t="shared" si="49"/>
        <v>1.65</v>
      </c>
      <c r="P115" s="220">
        <f t="shared" si="50"/>
        <v>1.2452830188679245</v>
      </c>
      <c r="Q115" s="221">
        <f t="shared" si="40"/>
        <v>0.48058252427184467</v>
      </c>
      <c r="R115" s="196"/>
      <c r="S115" s="222">
        <v>30</v>
      </c>
      <c r="T115" s="223">
        <f t="shared" si="41"/>
        <v>1.4417475728155342</v>
      </c>
      <c r="U115" s="224">
        <f t="shared" si="42"/>
        <v>1.441747572815534</v>
      </c>
    </row>
    <row r="116" spans="1:21">
      <c r="A116" s="260" t="s">
        <v>440</v>
      </c>
      <c r="B116" s="216">
        <v>67</v>
      </c>
      <c r="C116" s="216">
        <v>94</v>
      </c>
      <c r="D116" s="216">
        <v>74</v>
      </c>
      <c r="E116" s="216">
        <v>60</v>
      </c>
      <c r="F116" s="216">
        <v>40</v>
      </c>
      <c r="G116" s="216">
        <v>54</v>
      </c>
      <c r="H116" s="216"/>
      <c r="I116" s="217">
        <f t="shared" si="43"/>
        <v>30.746268656716417</v>
      </c>
      <c r="J116" s="218">
        <f t="shared" si="44"/>
        <v>3.2524271844660196E-2</v>
      </c>
      <c r="K116" s="219">
        <f t="shared" si="45"/>
        <v>1</v>
      </c>
      <c r="L116" s="219">
        <f t="shared" si="46"/>
        <v>0.71276595744680848</v>
      </c>
      <c r="M116" s="219">
        <f t="shared" si="47"/>
        <v>0.90540540540540537</v>
      </c>
      <c r="N116" s="220">
        <f t="shared" si="48"/>
        <v>1.1166666666666667</v>
      </c>
      <c r="O116" s="220">
        <f t="shared" si="49"/>
        <v>1.675</v>
      </c>
      <c r="P116" s="220">
        <f t="shared" si="50"/>
        <v>1.2407407407407407</v>
      </c>
      <c r="Q116" s="221">
        <f t="shared" si="40"/>
        <v>0.48786407766990292</v>
      </c>
      <c r="R116" s="196"/>
      <c r="S116" s="222">
        <v>20</v>
      </c>
      <c r="T116" s="223">
        <f t="shared" si="41"/>
        <v>0.97572815533980584</v>
      </c>
      <c r="U116" s="224">
        <f t="shared" si="42"/>
        <v>1.4635922330097086</v>
      </c>
    </row>
    <row r="117" spans="1:21">
      <c r="A117" s="260" t="s">
        <v>441</v>
      </c>
      <c r="B117" s="216">
        <v>670</v>
      </c>
      <c r="C117" s="216">
        <v>940</v>
      </c>
      <c r="D117" s="216">
        <v>740</v>
      </c>
      <c r="E117" s="216">
        <v>600</v>
      </c>
      <c r="F117" s="216">
        <v>400</v>
      </c>
      <c r="G117" s="216">
        <v>540</v>
      </c>
      <c r="H117" s="216"/>
      <c r="I117" s="217">
        <f t="shared" si="43"/>
        <v>3.0746268656716418</v>
      </c>
      <c r="J117" s="218">
        <f t="shared" si="44"/>
        <v>0.32524271844660196</v>
      </c>
      <c r="K117" s="219">
        <f t="shared" si="45"/>
        <v>1</v>
      </c>
      <c r="L117" s="219">
        <f t="shared" si="46"/>
        <v>0.71276595744680848</v>
      </c>
      <c r="M117" s="219">
        <f t="shared" si="47"/>
        <v>0.90540540540540537</v>
      </c>
      <c r="N117" s="220">
        <f t="shared" si="48"/>
        <v>1.1166666666666667</v>
      </c>
      <c r="O117" s="220">
        <f t="shared" si="49"/>
        <v>1.675</v>
      </c>
      <c r="P117" s="220">
        <f t="shared" si="50"/>
        <v>1.2407407407407407</v>
      </c>
      <c r="Q117" s="221">
        <f t="shared" si="40"/>
        <v>4.8786407766990294</v>
      </c>
      <c r="R117" s="196"/>
      <c r="S117" s="222">
        <v>1</v>
      </c>
      <c r="T117" s="223">
        <f t="shared" si="41"/>
        <v>0.48786407766990297</v>
      </c>
      <c r="U117" s="224">
        <f t="shared" si="42"/>
        <v>14.635922330097088</v>
      </c>
    </row>
    <row r="118" spans="1:21">
      <c r="A118" s="260" t="s">
        <v>442</v>
      </c>
      <c r="B118" s="216">
        <v>750</v>
      </c>
      <c r="C118" s="216">
        <v>1050</v>
      </c>
      <c r="D118" s="216">
        <v>820</v>
      </c>
      <c r="E118" s="216">
        <v>670</v>
      </c>
      <c r="F118" s="216">
        <v>450</v>
      </c>
      <c r="G118" s="216">
        <v>600</v>
      </c>
      <c r="H118" s="216"/>
      <c r="I118" s="217">
        <f t="shared" si="43"/>
        <v>2.7466666666666666</v>
      </c>
      <c r="J118" s="218">
        <f t="shared" si="44"/>
        <v>0.36407766990291263</v>
      </c>
      <c r="K118" s="219">
        <f t="shared" si="45"/>
        <v>1</v>
      </c>
      <c r="L118" s="219">
        <f t="shared" si="46"/>
        <v>0.7142857142857143</v>
      </c>
      <c r="M118" s="219">
        <f t="shared" si="47"/>
        <v>0.91463414634146345</v>
      </c>
      <c r="N118" s="220">
        <f t="shared" si="48"/>
        <v>1.1194029850746268</v>
      </c>
      <c r="O118" s="220">
        <f t="shared" si="49"/>
        <v>1.6666666666666667</v>
      </c>
      <c r="P118" s="220">
        <f t="shared" si="50"/>
        <v>1.25</v>
      </c>
      <c r="Q118" s="221">
        <f t="shared" si="40"/>
        <v>5.4611650485436893</v>
      </c>
      <c r="R118" s="196"/>
      <c r="S118" s="222">
        <v>34</v>
      </c>
      <c r="T118" s="223">
        <f t="shared" si="41"/>
        <v>18.567961165048544</v>
      </c>
      <c r="U118" s="224">
        <f t="shared" si="42"/>
        <v>16.383495145631066</v>
      </c>
    </row>
    <row r="119" spans="1:21">
      <c r="A119" s="260" t="s">
        <v>443</v>
      </c>
      <c r="B119" s="216">
        <v>110</v>
      </c>
      <c r="C119" s="216">
        <v>150</v>
      </c>
      <c r="D119" s="216">
        <v>120</v>
      </c>
      <c r="E119" s="216">
        <v>97</v>
      </c>
      <c r="F119" s="216">
        <v>65</v>
      </c>
      <c r="G119" s="216">
        <v>87</v>
      </c>
      <c r="H119" s="216"/>
      <c r="I119" s="217">
        <f t="shared" si="43"/>
        <v>18.727272727272727</v>
      </c>
      <c r="J119" s="218">
        <f t="shared" si="44"/>
        <v>5.3398058252427182E-2</v>
      </c>
      <c r="K119" s="219">
        <f t="shared" si="45"/>
        <v>1</v>
      </c>
      <c r="L119" s="219">
        <f t="shared" si="46"/>
        <v>0.73333333333333328</v>
      </c>
      <c r="M119" s="219">
        <f t="shared" si="47"/>
        <v>0.91666666666666663</v>
      </c>
      <c r="N119" s="220">
        <f t="shared" si="48"/>
        <v>1.134020618556701</v>
      </c>
      <c r="O119" s="220">
        <f t="shared" si="49"/>
        <v>1.6923076923076923</v>
      </c>
      <c r="P119" s="220">
        <f t="shared" si="50"/>
        <v>1.264367816091954</v>
      </c>
      <c r="Q119" s="221">
        <f t="shared" si="40"/>
        <v>0.80097087378640774</v>
      </c>
      <c r="R119" s="196"/>
      <c r="S119" s="222">
        <v>23</v>
      </c>
      <c r="T119" s="223">
        <f t="shared" si="41"/>
        <v>1.842233009708738</v>
      </c>
      <c r="U119" s="224">
        <f t="shared" si="42"/>
        <v>2.4029126213592233</v>
      </c>
    </row>
    <row r="120" spans="1:21">
      <c r="A120" s="260" t="s">
        <v>444</v>
      </c>
      <c r="B120" s="216">
        <v>1670</v>
      </c>
      <c r="C120" s="216">
        <v>2340</v>
      </c>
      <c r="D120" s="216">
        <v>1840</v>
      </c>
      <c r="E120" s="216">
        <v>1510</v>
      </c>
      <c r="F120" s="216">
        <v>1000</v>
      </c>
      <c r="G120" s="216">
        <v>1340</v>
      </c>
      <c r="H120" s="216"/>
      <c r="I120" s="217">
        <f t="shared" si="43"/>
        <v>1.2335329341317365</v>
      </c>
      <c r="J120" s="218">
        <f t="shared" si="44"/>
        <v>0.81067961165048541</v>
      </c>
      <c r="K120" s="219">
        <f t="shared" si="45"/>
        <v>1</v>
      </c>
      <c r="L120" s="219">
        <f t="shared" si="46"/>
        <v>0.71367521367521369</v>
      </c>
      <c r="M120" s="219">
        <f t="shared" si="47"/>
        <v>0.90760869565217395</v>
      </c>
      <c r="N120" s="220">
        <f t="shared" si="48"/>
        <v>1.1059602649006623</v>
      </c>
      <c r="O120" s="220">
        <f t="shared" si="49"/>
        <v>1.67</v>
      </c>
      <c r="P120" s="220">
        <f t="shared" si="50"/>
        <v>1.2462686567164178</v>
      </c>
      <c r="Q120" s="221">
        <f t="shared" si="40"/>
        <v>12.160194174757281</v>
      </c>
      <c r="R120" s="196"/>
      <c r="S120" s="222">
        <v>1</v>
      </c>
      <c r="T120" s="223">
        <f t="shared" si="41"/>
        <v>1.2160194174757282</v>
      </c>
      <c r="U120" s="224">
        <f t="shared" si="42"/>
        <v>36.480582524271846</v>
      </c>
    </row>
    <row r="121" spans="1:21">
      <c r="A121" s="260" t="s">
        <v>445</v>
      </c>
      <c r="B121" s="216">
        <v>460</v>
      </c>
      <c r="C121" s="216">
        <v>650</v>
      </c>
      <c r="D121" s="216">
        <v>510</v>
      </c>
      <c r="E121" s="216">
        <v>420</v>
      </c>
      <c r="F121" s="216">
        <v>280</v>
      </c>
      <c r="G121" s="216">
        <v>370</v>
      </c>
      <c r="H121" s="216"/>
      <c r="I121" s="217">
        <f t="shared" si="43"/>
        <v>4.4782608695652169</v>
      </c>
      <c r="J121" s="218">
        <f t="shared" si="44"/>
        <v>0.22330097087378642</v>
      </c>
      <c r="K121" s="219">
        <f t="shared" si="45"/>
        <v>1</v>
      </c>
      <c r="L121" s="219">
        <f t="shared" si="46"/>
        <v>0.70769230769230773</v>
      </c>
      <c r="M121" s="219">
        <f t="shared" si="47"/>
        <v>0.90196078431372551</v>
      </c>
      <c r="N121" s="220">
        <f t="shared" si="48"/>
        <v>1.0952380952380953</v>
      </c>
      <c r="O121" s="220">
        <f t="shared" si="49"/>
        <v>1.6428571428571428</v>
      </c>
      <c r="P121" s="220">
        <f t="shared" si="50"/>
        <v>1.2432432432432432</v>
      </c>
      <c r="Q121" s="221">
        <f t="shared" si="40"/>
        <v>3.3495145631067964</v>
      </c>
      <c r="R121" s="196"/>
      <c r="S121" s="222">
        <v>37</v>
      </c>
      <c r="T121" s="223">
        <f t="shared" si="41"/>
        <v>12.393203883495149</v>
      </c>
      <c r="U121" s="224">
        <f t="shared" si="42"/>
        <v>10.04854368932039</v>
      </c>
    </row>
    <row r="122" spans="1:21">
      <c r="A122" s="260" t="s">
        <v>446</v>
      </c>
      <c r="B122" s="216">
        <v>390</v>
      </c>
      <c r="C122" s="216">
        <v>550</v>
      </c>
      <c r="D122" s="216">
        <v>430</v>
      </c>
      <c r="E122" s="216">
        <v>350</v>
      </c>
      <c r="F122" s="216">
        <v>230</v>
      </c>
      <c r="G122" s="216">
        <v>310</v>
      </c>
      <c r="H122" s="216"/>
      <c r="I122" s="217">
        <f t="shared" si="43"/>
        <v>5.2820512820512819</v>
      </c>
      <c r="J122" s="218">
        <f t="shared" si="44"/>
        <v>0.18932038834951456</v>
      </c>
      <c r="K122" s="219">
        <f t="shared" si="45"/>
        <v>1</v>
      </c>
      <c r="L122" s="219">
        <f t="shared" si="46"/>
        <v>0.70909090909090911</v>
      </c>
      <c r="M122" s="219">
        <f t="shared" si="47"/>
        <v>0.90697674418604646</v>
      </c>
      <c r="N122" s="220">
        <f t="shared" si="48"/>
        <v>1.1142857142857143</v>
      </c>
      <c r="O122" s="220">
        <f t="shared" si="49"/>
        <v>1.6956521739130435</v>
      </c>
      <c r="P122" s="220">
        <f t="shared" si="50"/>
        <v>1.2580645161290323</v>
      </c>
      <c r="Q122" s="221">
        <f t="shared" si="40"/>
        <v>2.8398058252427183</v>
      </c>
      <c r="R122" s="196"/>
      <c r="S122" s="222">
        <v>5</v>
      </c>
      <c r="T122" s="223">
        <f t="shared" si="41"/>
        <v>1.4199029126213591</v>
      </c>
      <c r="U122" s="224">
        <f t="shared" si="42"/>
        <v>8.5194174757281544</v>
      </c>
    </row>
    <row r="123" spans="1:21">
      <c r="A123" s="260" t="s">
        <v>447</v>
      </c>
      <c r="B123" s="216">
        <v>530</v>
      </c>
      <c r="C123" s="216">
        <v>740</v>
      </c>
      <c r="D123" s="216">
        <v>580</v>
      </c>
      <c r="E123" s="216">
        <v>470</v>
      </c>
      <c r="F123" s="216">
        <v>320</v>
      </c>
      <c r="G123" s="216">
        <v>420</v>
      </c>
      <c r="H123" s="216"/>
      <c r="I123" s="217">
        <f t="shared" si="43"/>
        <v>3.8867924528301887</v>
      </c>
      <c r="J123" s="218">
        <f t="shared" si="44"/>
        <v>0.25728155339805825</v>
      </c>
      <c r="K123" s="219">
        <f t="shared" si="45"/>
        <v>1</v>
      </c>
      <c r="L123" s="219">
        <f t="shared" si="46"/>
        <v>0.71621621621621623</v>
      </c>
      <c r="M123" s="219">
        <f t="shared" si="47"/>
        <v>0.91379310344827591</v>
      </c>
      <c r="N123" s="220">
        <f t="shared" si="48"/>
        <v>1.1276595744680851</v>
      </c>
      <c r="O123" s="220">
        <f t="shared" si="49"/>
        <v>1.65625</v>
      </c>
      <c r="P123" s="220">
        <f t="shared" si="50"/>
        <v>1.2619047619047619</v>
      </c>
      <c r="Q123" s="221">
        <f t="shared" si="40"/>
        <v>3.8592233009708736</v>
      </c>
      <c r="R123" s="196"/>
      <c r="S123" s="222">
        <v>1</v>
      </c>
      <c r="T123" s="223">
        <f t="shared" si="41"/>
        <v>0.38592233009708737</v>
      </c>
      <c r="U123" s="224">
        <f t="shared" si="42"/>
        <v>11.577669902912621</v>
      </c>
    </row>
    <row r="124" spans="1:21">
      <c r="A124" s="260" t="s">
        <v>448</v>
      </c>
      <c r="B124" s="216">
        <v>480</v>
      </c>
      <c r="C124" s="216">
        <v>680</v>
      </c>
      <c r="D124" s="216">
        <v>530</v>
      </c>
      <c r="E124" s="216">
        <v>440</v>
      </c>
      <c r="F124" s="216">
        <v>290</v>
      </c>
      <c r="G124" s="216">
        <v>390</v>
      </c>
      <c r="H124" s="216"/>
      <c r="I124" s="217">
        <f t="shared" si="43"/>
        <v>4.291666666666667</v>
      </c>
      <c r="J124" s="218">
        <f t="shared" si="44"/>
        <v>0.23300970873786409</v>
      </c>
      <c r="K124" s="219">
        <f t="shared" si="45"/>
        <v>1</v>
      </c>
      <c r="L124" s="219">
        <f t="shared" si="46"/>
        <v>0.70588235294117652</v>
      </c>
      <c r="M124" s="219">
        <f t="shared" si="47"/>
        <v>0.90566037735849059</v>
      </c>
      <c r="N124" s="220">
        <f t="shared" si="48"/>
        <v>1.0909090909090908</v>
      </c>
      <c r="O124" s="220">
        <f t="shared" si="49"/>
        <v>1.6551724137931034</v>
      </c>
      <c r="P124" s="220">
        <f t="shared" si="50"/>
        <v>1.2307692307692308</v>
      </c>
      <c r="Q124" s="221">
        <f t="shared" si="40"/>
        <v>3.4951456310679614</v>
      </c>
      <c r="R124" s="196"/>
      <c r="S124" s="222">
        <v>128</v>
      </c>
      <c r="T124" s="223">
        <f t="shared" si="41"/>
        <v>44.737864077669911</v>
      </c>
      <c r="U124" s="224">
        <f t="shared" si="42"/>
        <v>10.485436893203884</v>
      </c>
    </row>
    <row r="125" spans="1:21">
      <c r="A125" s="260" t="s">
        <v>449</v>
      </c>
      <c r="B125" s="216">
        <v>280</v>
      </c>
      <c r="C125" s="216">
        <v>390</v>
      </c>
      <c r="D125" s="216">
        <v>310</v>
      </c>
      <c r="E125" s="216">
        <v>250</v>
      </c>
      <c r="F125" s="216">
        <v>170</v>
      </c>
      <c r="G125" s="216">
        <v>220</v>
      </c>
      <c r="H125" s="216"/>
      <c r="I125" s="217">
        <f t="shared" si="43"/>
        <v>7.3571428571428577</v>
      </c>
      <c r="J125" s="218">
        <f t="shared" si="44"/>
        <v>0.13592233009708737</v>
      </c>
      <c r="K125" s="219">
        <f t="shared" si="45"/>
        <v>1</v>
      </c>
      <c r="L125" s="219">
        <f t="shared" si="46"/>
        <v>0.71794871794871795</v>
      </c>
      <c r="M125" s="219">
        <f t="shared" si="47"/>
        <v>0.90322580645161288</v>
      </c>
      <c r="N125" s="220">
        <f t="shared" si="48"/>
        <v>1.1200000000000001</v>
      </c>
      <c r="O125" s="220">
        <f t="shared" si="49"/>
        <v>1.6470588235294117</v>
      </c>
      <c r="P125" s="220">
        <f t="shared" si="50"/>
        <v>1.2727272727272727</v>
      </c>
      <c r="Q125" s="221">
        <f t="shared" si="40"/>
        <v>2.0388349514563107</v>
      </c>
      <c r="R125" s="196"/>
      <c r="S125" s="222">
        <v>3</v>
      </c>
      <c r="T125" s="223">
        <f t="shared" si="41"/>
        <v>0.61165048543689327</v>
      </c>
      <c r="U125" s="224">
        <f t="shared" si="42"/>
        <v>6.116504854368932</v>
      </c>
    </row>
    <row r="126" spans="1:21">
      <c r="A126" s="260" t="s">
        <v>450</v>
      </c>
      <c r="B126" s="216">
        <v>470</v>
      </c>
      <c r="C126" s="216">
        <v>660</v>
      </c>
      <c r="D126" s="216">
        <v>520</v>
      </c>
      <c r="E126" s="216">
        <v>420</v>
      </c>
      <c r="F126" s="216">
        <v>280</v>
      </c>
      <c r="G126" s="216">
        <v>370</v>
      </c>
      <c r="H126" s="216"/>
      <c r="I126" s="217">
        <f t="shared" si="43"/>
        <v>4.3829787234042552</v>
      </c>
      <c r="J126" s="218">
        <f t="shared" si="44"/>
        <v>0.22815533980582525</v>
      </c>
      <c r="K126" s="219">
        <f t="shared" si="45"/>
        <v>1</v>
      </c>
      <c r="L126" s="219">
        <f t="shared" si="46"/>
        <v>0.71212121212121215</v>
      </c>
      <c r="M126" s="219">
        <f t="shared" si="47"/>
        <v>0.90384615384615385</v>
      </c>
      <c r="N126" s="220">
        <f t="shared" si="48"/>
        <v>1.1190476190476191</v>
      </c>
      <c r="O126" s="220">
        <f t="shared" si="49"/>
        <v>1.6785714285714286</v>
      </c>
      <c r="P126" s="220">
        <f t="shared" si="50"/>
        <v>1.2702702702702702</v>
      </c>
      <c r="Q126" s="221">
        <f t="shared" si="40"/>
        <v>3.4223300970873787</v>
      </c>
      <c r="R126" s="196"/>
      <c r="S126" s="222">
        <v>3</v>
      </c>
      <c r="T126" s="223">
        <f t="shared" si="41"/>
        <v>1.0266990291262137</v>
      </c>
      <c r="U126" s="224">
        <f t="shared" si="42"/>
        <v>10.266990291262136</v>
      </c>
    </row>
    <row r="127" spans="1:21">
      <c r="A127" s="260" t="s">
        <v>451</v>
      </c>
      <c r="B127" s="216">
        <v>580</v>
      </c>
      <c r="C127" s="216">
        <v>810</v>
      </c>
      <c r="D127" s="216">
        <v>630</v>
      </c>
      <c r="E127" s="216">
        <v>520</v>
      </c>
      <c r="F127" s="216">
        <v>350</v>
      </c>
      <c r="G127" s="216">
        <v>460</v>
      </c>
      <c r="H127" s="216"/>
      <c r="I127" s="217">
        <f t="shared" si="43"/>
        <v>3.5517241379310347</v>
      </c>
      <c r="J127" s="218">
        <f t="shared" si="44"/>
        <v>0.28155339805825241</v>
      </c>
      <c r="K127" s="219">
        <f t="shared" si="45"/>
        <v>1</v>
      </c>
      <c r="L127" s="219">
        <f t="shared" si="46"/>
        <v>0.71604938271604934</v>
      </c>
      <c r="M127" s="219">
        <f t="shared" si="47"/>
        <v>0.92063492063492058</v>
      </c>
      <c r="N127" s="220">
        <f t="shared" si="48"/>
        <v>1.1153846153846154</v>
      </c>
      <c r="O127" s="220">
        <f t="shared" si="49"/>
        <v>1.6571428571428573</v>
      </c>
      <c r="P127" s="220">
        <f t="shared" si="50"/>
        <v>1.2608695652173914</v>
      </c>
      <c r="Q127" s="221">
        <f t="shared" si="40"/>
        <v>4.2233009708737859</v>
      </c>
      <c r="R127" s="196"/>
      <c r="S127" s="222">
        <v>1</v>
      </c>
      <c r="T127" s="223">
        <f t="shared" si="41"/>
        <v>0.42233009708737862</v>
      </c>
      <c r="U127" s="224">
        <f t="shared" si="42"/>
        <v>12.669902912621357</v>
      </c>
    </row>
    <row r="128" spans="1:21">
      <c r="A128" s="260" t="s">
        <v>452</v>
      </c>
      <c r="B128" s="216">
        <v>290</v>
      </c>
      <c r="C128" s="216">
        <v>400</v>
      </c>
      <c r="D128" s="216">
        <v>320</v>
      </c>
      <c r="E128" s="216">
        <v>260</v>
      </c>
      <c r="F128" s="216">
        <v>170</v>
      </c>
      <c r="G128" s="216">
        <v>230</v>
      </c>
      <c r="H128" s="216"/>
      <c r="I128" s="217">
        <f t="shared" si="43"/>
        <v>7.1034482758620694</v>
      </c>
      <c r="J128" s="218">
        <f t="shared" si="44"/>
        <v>0.14077669902912621</v>
      </c>
      <c r="K128" s="219">
        <f t="shared" si="45"/>
        <v>1</v>
      </c>
      <c r="L128" s="219">
        <f t="shared" si="46"/>
        <v>0.72499999999999998</v>
      </c>
      <c r="M128" s="219">
        <f t="shared" si="47"/>
        <v>0.90625</v>
      </c>
      <c r="N128" s="220">
        <f t="shared" si="48"/>
        <v>1.1153846153846154</v>
      </c>
      <c r="O128" s="220">
        <f t="shared" si="49"/>
        <v>1.7058823529411764</v>
      </c>
      <c r="P128" s="220">
        <f t="shared" si="50"/>
        <v>1.2608695652173914</v>
      </c>
      <c r="Q128" s="221">
        <f t="shared" si="40"/>
        <v>2.1116504854368929</v>
      </c>
      <c r="R128" s="196"/>
      <c r="S128" s="222">
        <v>33</v>
      </c>
      <c r="T128" s="223">
        <f t="shared" si="41"/>
        <v>6.9684466019417473</v>
      </c>
      <c r="U128" s="224">
        <f t="shared" si="42"/>
        <v>6.3349514563106784</v>
      </c>
    </row>
    <row r="129" spans="1:21">
      <c r="A129" s="260" t="s">
        <v>453</v>
      </c>
      <c r="B129" s="216">
        <v>200</v>
      </c>
      <c r="C129" s="216">
        <v>280</v>
      </c>
      <c r="D129" s="216">
        <v>220</v>
      </c>
      <c r="E129" s="216">
        <v>180</v>
      </c>
      <c r="F129" s="216">
        <v>120</v>
      </c>
      <c r="G129" s="216">
        <v>160</v>
      </c>
      <c r="H129" s="216"/>
      <c r="I129" s="217">
        <f t="shared" si="43"/>
        <v>10.3</v>
      </c>
      <c r="J129" s="218">
        <f t="shared" si="44"/>
        <v>9.7087378640776698E-2</v>
      </c>
      <c r="K129" s="219">
        <f t="shared" si="45"/>
        <v>1</v>
      </c>
      <c r="L129" s="219">
        <f t="shared" si="46"/>
        <v>0.7142857142857143</v>
      </c>
      <c r="M129" s="219">
        <f t="shared" si="47"/>
        <v>0.90909090909090906</v>
      </c>
      <c r="N129" s="220">
        <f t="shared" si="48"/>
        <v>1.1111111111111112</v>
      </c>
      <c r="O129" s="220">
        <f t="shared" si="49"/>
        <v>1.6666666666666667</v>
      </c>
      <c r="P129" s="220">
        <f t="shared" si="50"/>
        <v>1.25</v>
      </c>
      <c r="Q129" s="221">
        <f t="shared" si="40"/>
        <v>1.4563106796116505</v>
      </c>
      <c r="R129" s="196"/>
      <c r="S129" s="222">
        <v>54</v>
      </c>
      <c r="T129" s="223">
        <f t="shared" si="41"/>
        <v>7.8640776699029136</v>
      </c>
      <c r="U129" s="224">
        <f t="shared" si="42"/>
        <v>4.3689320388349513</v>
      </c>
    </row>
    <row r="130" spans="1:21">
      <c r="A130" s="260" t="s">
        <v>454</v>
      </c>
      <c r="B130" s="216">
        <v>150</v>
      </c>
      <c r="C130" s="216">
        <v>220</v>
      </c>
      <c r="D130" s="216">
        <v>170</v>
      </c>
      <c r="E130" s="216">
        <v>140</v>
      </c>
      <c r="F130" s="216">
        <v>93</v>
      </c>
      <c r="G130" s="216">
        <v>120</v>
      </c>
      <c r="H130" s="216"/>
      <c r="I130" s="217">
        <f t="shared" si="43"/>
        <v>13.733333333333334</v>
      </c>
      <c r="J130" s="218">
        <f t="shared" si="44"/>
        <v>7.281553398058252E-2</v>
      </c>
      <c r="K130" s="219">
        <f t="shared" si="45"/>
        <v>1</v>
      </c>
      <c r="L130" s="219">
        <f t="shared" si="46"/>
        <v>0.68181818181818177</v>
      </c>
      <c r="M130" s="219">
        <f t="shared" si="47"/>
        <v>0.88235294117647056</v>
      </c>
      <c r="N130" s="220">
        <f t="shared" si="48"/>
        <v>1.0714285714285714</v>
      </c>
      <c r="O130" s="220">
        <f t="shared" si="49"/>
        <v>1.6129032258064515</v>
      </c>
      <c r="P130" s="220">
        <f t="shared" si="50"/>
        <v>1.25</v>
      </c>
      <c r="Q130" s="221">
        <f t="shared" si="40"/>
        <v>1.0922330097087378</v>
      </c>
      <c r="R130" s="196"/>
      <c r="S130" s="222">
        <v>3</v>
      </c>
      <c r="T130" s="223">
        <f t="shared" si="41"/>
        <v>0.32766990291262138</v>
      </c>
      <c r="U130" s="224">
        <f t="shared" si="42"/>
        <v>3.2766990291262132</v>
      </c>
    </row>
    <row r="131" spans="1:21">
      <c r="A131" s="260" t="s">
        <v>455</v>
      </c>
      <c r="B131" s="216">
        <v>3680</v>
      </c>
      <c r="C131" s="216">
        <v>5160</v>
      </c>
      <c r="D131" s="216">
        <v>4050</v>
      </c>
      <c r="E131" s="216">
        <v>3310</v>
      </c>
      <c r="F131" s="216">
        <v>2210</v>
      </c>
      <c r="G131" s="216">
        <v>2950</v>
      </c>
      <c r="H131" s="216"/>
      <c r="I131" s="217">
        <f t="shared" si="43"/>
        <v>0.55978260869565211</v>
      </c>
      <c r="J131" s="218">
        <f t="shared" si="44"/>
        <v>1.7864077669902914</v>
      </c>
      <c r="K131" s="219">
        <f t="shared" si="45"/>
        <v>1</v>
      </c>
      <c r="L131" s="219">
        <f t="shared" si="46"/>
        <v>0.71317829457364346</v>
      </c>
      <c r="M131" s="219">
        <f t="shared" si="47"/>
        <v>0.90864197530864199</v>
      </c>
      <c r="N131" s="220">
        <f t="shared" si="48"/>
        <v>1.1117824773413898</v>
      </c>
      <c r="O131" s="220">
        <f t="shared" si="49"/>
        <v>1.6651583710407241</v>
      </c>
      <c r="P131" s="220">
        <f t="shared" si="50"/>
        <v>1.2474576271186442</v>
      </c>
      <c r="Q131" s="221">
        <f t="shared" si="40"/>
        <v>26.796116504854371</v>
      </c>
      <c r="R131" s="196"/>
      <c r="S131" s="222">
        <v>5</v>
      </c>
      <c r="T131" s="223">
        <f t="shared" si="41"/>
        <v>13.398058252427187</v>
      </c>
      <c r="U131" s="224">
        <f t="shared" si="42"/>
        <v>80.388349514563117</v>
      </c>
    </row>
    <row r="132" spans="1:21">
      <c r="A132" s="260" t="s">
        <v>456</v>
      </c>
      <c r="B132" s="216">
        <v>280</v>
      </c>
      <c r="C132" s="216">
        <v>390</v>
      </c>
      <c r="D132" s="216">
        <v>310</v>
      </c>
      <c r="E132" s="216">
        <v>250</v>
      </c>
      <c r="F132" s="216">
        <v>170</v>
      </c>
      <c r="G132" s="216">
        <v>220</v>
      </c>
      <c r="H132" s="216"/>
      <c r="I132" s="217">
        <f t="shared" si="43"/>
        <v>7.3571428571428577</v>
      </c>
      <c r="J132" s="218">
        <f t="shared" si="44"/>
        <v>0.13592233009708737</v>
      </c>
      <c r="K132" s="219">
        <f t="shared" si="45"/>
        <v>1</v>
      </c>
      <c r="L132" s="219">
        <f t="shared" si="46"/>
        <v>0.71794871794871795</v>
      </c>
      <c r="M132" s="219">
        <f t="shared" si="47"/>
        <v>0.90322580645161288</v>
      </c>
      <c r="N132" s="220">
        <f t="shared" si="48"/>
        <v>1.1200000000000001</v>
      </c>
      <c r="O132" s="220">
        <f t="shared" si="49"/>
        <v>1.6470588235294117</v>
      </c>
      <c r="P132" s="220">
        <f t="shared" si="50"/>
        <v>1.2727272727272727</v>
      </c>
      <c r="Q132" s="221">
        <f t="shared" si="40"/>
        <v>2.0388349514563107</v>
      </c>
      <c r="R132" s="196"/>
      <c r="S132" s="222">
        <v>31</v>
      </c>
      <c r="T132" s="223">
        <f t="shared" si="41"/>
        <v>6.3203883495145634</v>
      </c>
      <c r="U132" s="224">
        <f t="shared" si="42"/>
        <v>6.116504854368932</v>
      </c>
    </row>
    <row r="133" spans="1:21">
      <c r="A133" s="260" t="s">
        <v>457</v>
      </c>
      <c r="B133" s="216">
        <v>340</v>
      </c>
      <c r="C133" s="216">
        <v>480</v>
      </c>
      <c r="D133" s="216">
        <v>370</v>
      </c>
      <c r="E133" s="216">
        <v>310</v>
      </c>
      <c r="F133" s="216">
        <v>200</v>
      </c>
      <c r="G133" s="216">
        <v>270</v>
      </c>
      <c r="H133" s="216"/>
      <c r="I133" s="217">
        <f t="shared" si="43"/>
        <v>6.0588235294117645</v>
      </c>
      <c r="J133" s="218">
        <f t="shared" si="44"/>
        <v>0.1650485436893204</v>
      </c>
      <c r="K133" s="219">
        <f t="shared" si="45"/>
        <v>1</v>
      </c>
      <c r="L133" s="219">
        <f t="shared" si="46"/>
        <v>0.70833333333333337</v>
      </c>
      <c r="M133" s="219">
        <f t="shared" si="47"/>
        <v>0.91891891891891897</v>
      </c>
      <c r="N133" s="220">
        <f t="shared" si="48"/>
        <v>1.096774193548387</v>
      </c>
      <c r="O133" s="220">
        <f t="shared" si="49"/>
        <v>1.7</v>
      </c>
      <c r="P133" s="220">
        <f t="shared" si="50"/>
        <v>1.2592592592592593</v>
      </c>
      <c r="Q133" s="221">
        <f t="shared" si="40"/>
        <v>2.4757281553398061</v>
      </c>
      <c r="R133" s="196"/>
      <c r="S133" s="222">
        <v>26</v>
      </c>
      <c r="T133" s="223">
        <f t="shared" si="41"/>
        <v>6.4368932038834963</v>
      </c>
      <c r="U133" s="224">
        <f t="shared" si="42"/>
        <v>7.4271844660194182</v>
      </c>
    </row>
    <row r="134" spans="1:21">
      <c r="A134" s="260" t="s">
        <v>458</v>
      </c>
      <c r="B134" s="216">
        <v>350</v>
      </c>
      <c r="C134" s="216">
        <v>490</v>
      </c>
      <c r="D134" s="216">
        <v>390</v>
      </c>
      <c r="E134" s="216">
        <v>320</v>
      </c>
      <c r="F134" s="216">
        <v>210</v>
      </c>
      <c r="G134" s="216">
        <v>280</v>
      </c>
      <c r="H134" s="216"/>
      <c r="I134" s="217">
        <f t="shared" si="43"/>
        <v>5.8857142857142852</v>
      </c>
      <c r="J134" s="218">
        <f t="shared" si="44"/>
        <v>0.16990291262135923</v>
      </c>
      <c r="K134" s="219">
        <f t="shared" si="45"/>
        <v>1</v>
      </c>
      <c r="L134" s="219">
        <f t="shared" si="46"/>
        <v>0.7142857142857143</v>
      </c>
      <c r="M134" s="219">
        <f t="shared" si="47"/>
        <v>0.89743589743589747</v>
      </c>
      <c r="N134" s="220">
        <f t="shared" si="48"/>
        <v>1.09375</v>
      </c>
      <c r="O134" s="220">
        <f t="shared" si="49"/>
        <v>1.6666666666666667</v>
      </c>
      <c r="P134" s="220">
        <f t="shared" si="50"/>
        <v>1.25</v>
      </c>
      <c r="Q134" s="221">
        <f t="shared" si="40"/>
        <v>2.5485436893203883</v>
      </c>
      <c r="R134" s="196"/>
      <c r="S134" s="222">
        <v>219</v>
      </c>
      <c r="T134" s="223">
        <f t="shared" si="41"/>
        <v>55.813106796116507</v>
      </c>
      <c r="U134" s="224">
        <f t="shared" si="42"/>
        <v>7.6456310679611654</v>
      </c>
    </row>
    <row r="135" spans="1:21">
      <c r="A135" s="260" t="s">
        <v>459</v>
      </c>
      <c r="B135" s="216">
        <v>5620</v>
      </c>
      <c r="C135" s="216">
        <v>7870</v>
      </c>
      <c r="D135" s="216">
        <v>6180</v>
      </c>
      <c r="E135" s="216">
        <v>5060</v>
      </c>
      <c r="F135" s="216">
        <v>3370</v>
      </c>
      <c r="G135" s="216">
        <v>4500</v>
      </c>
      <c r="H135" s="216"/>
      <c r="I135" s="217">
        <f t="shared" si="43"/>
        <v>0.36654804270462632</v>
      </c>
      <c r="J135" s="218">
        <f t="shared" si="44"/>
        <v>2.7281553398058254</v>
      </c>
      <c r="K135" s="219">
        <f t="shared" si="45"/>
        <v>1</v>
      </c>
      <c r="L135" s="219">
        <f t="shared" si="46"/>
        <v>0.7141041931385006</v>
      </c>
      <c r="M135" s="219">
        <f t="shared" si="47"/>
        <v>0.90938511326860838</v>
      </c>
      <c r="N135" s="220">
        <f t="shared" si="48"/>
        <v>1.1106719367588933</v>
      </c>
      <c r="O135" s="220">
        <f t="shared" si="49"/>
        <v>1.6676557863501484</v>
      </c>
      <c r="P135" s="220">
        <f t="shared" si="50"/>
        <v>1.2488888888888889</v>
      </c>
      <c r="Q135" s="221">
        <f t="shared" si="40"/>
        <v>40.922330097087382</v>
      </c>
      <c r="R135" s="196"/>
      <c r="S135" s="222">
        <v>5</v>
      </c>
      <c r="T135" s="223">
        <f t="shared" si="41"/>
        <v>20.461165048543691</v>
      </c>
      <c r="U135" s="224">
        <f t="shared" si="42"/>
        <v>122.76699029126215</v>
      </c>
    </row>
    <row r="136" spans="1:21">
      <c r="A136" s="260" t="s">
        <v>460</v>
      </c>
      <c r="B136" s="216">
        <v>2510</v>
      </c>
      <c r="C136" s="216">
        <v>3520</v>
      </c>
      <c r="D136" s="216">
        <v>2770</v>
      </c>
      <c r="E136" s="216">
        <v>2260</v>
      </c>
      <c r="F136" s="216">
        <v>1510</v>
      </c>
      <c r="G136" s="216">
        <v>2010</v>
      </c>
      <c r="H136" s="216"/>
      <c r="I136" s="217">
        <f t="shared" si="43"/>
        <v>0.82071713147410363</v>
      </c>
      <c r="J136" s="218">
        <f t="shared" si="44"/>
        <v>1.2184466019417475</v>
      </c>
      <c r="K136" s="219">
        <f t="shared" si="45"/>
        <v>1</v>
      </c>
      <c r="L136" s="219">
        <f t="shared" si="46"/>
        <v>0.71306818181818177</v>
      </c>
      <c r="M136" s="219">
        <f t="shared" si="47"/>
        <v>0.90613718411552346</v>
      </c>
      <c r="N136" s="220">
        <f t="shared" si="48"/>
        <v>1.1106194690265487</v>
      </c>
      <c r="O136" s="220">
        <f t="shared" si="49"/>
        <v>1.6622516556291391</v>
      </c>
      <c r="P136" s="220">
        <f t="shared" si="50"/>
        <v>1.2487562189054726</v>
      </c>
      <c r="Q136" s="221">
        <f t="shared" si="40"/>
        <v>18.276699029126213</v>
      </c>
      <c r="R136" s="196"/>
      <c r="S136" s="222">
        <v>18</v>
      </c>
      <c r="T136" s="223">
        <f t="shared" si="41"/>
        <v>32.898058252427184</v>
      </c>
      <c r="U136" s="224">
        <f t="shared" si="42"/>
        <v>54.83009708737864</v>
      </c>
    </row>
    <row r="137" spans="1:21">
      <c r="A137" s="260" t="s">
        <v>461</v>
      </c>
      <c r="B137" s="216">
        <v>1800</v>
      </c>
      <c r="C137" s="216">
        <v>2520</v>
      </c>
      <c r="D137" s="216">
        <v>1980</v>
      </c>
      <c r="E137" s="216">
        <v>1620</v>
      </c>
      <c r="F137" s="216">
        <v>1080</v>
      </c>
      <c r="G137" s="216">
        <v>1440</v>
      </c>
      <c r="H137" s="216"/>
      <c r="I137" s="217">
        <f t="shared" si="43"/>
        <v>1.1444444444444446</v>
      </c>
      <c r="J137" s="218">
        <f t="shared" si="44"/>
        <v>0.87378640776699024</v>
      </c>
      <c r="K137" s="219">
        <f t="shared" si="45"/>
        <v>1</v>
      </c>
      <c r="L137" s="219">
        <f t="shared" si="46"/>
        <v>0.7142857142857143</v>
      </c>
      <c r="M137" s="219">
        <f t="shared" si="47"/>
        <v>0.90909090909090906</v>
      </c>
      <c r="N137" s="220">
        <f t="shared" si="48"/>
        <v>1.1111111111111112</v>
      </c>
      <c r="O137" s="220">
        <f t="shared" si="49"/>
        <v>1.6666666666666667</v>
      </c>
      <c r="P137" s="220">
        <f t="shared" si="50"/>
        <v>1.25</v>
      </c>
      <c r="Q137" s="221">
        <f t="shared" si="40"/>
        <v>13.106796116504853</v>
      </c>
      <c r="R137" s="196"/>
      <c r="S137" s="222">
        <v>5</v>
      </c>
      <c r="T137" s="223">
        <f t="shared" si="41"/>
        <v>6.5533980582524265</v>
      </c>
      <c r="U137" s="224">
        <f t="shared" si="42"/>
        <v>39.320388349514559</v>
      </c>
    </row>
    <row r="138" spans="1:21">
      <c r="A138" s="260" t="s">
        <v>462</v>
      </c>
      <c r="B138" s="216">
        <v>210</v>
      </c>
      <c r="C138" s="216">
        <v>300</v>
      </c>
      <c r="D138" s="216">
        <v>230</v>
      </c>
      <c r="E138" s="216">
        <v>190</v>
      </c>
      <c r="F138" s="216">
        <v>130</v>
      </c>
      <c r="G138" s="216">
        <v>170</v>
      </c>
      <c r="H138" s="216"/>
      <c r="I138" s="217">
        <f t="shared" si="43"/>
        <v>9.8095238095238102</v>
      </c>
      <c r="J138" s="218">
        <f t="shared" si="44"/>
        <v>0.10194174757281553</v>
      </c>
      <c r="K138" s="219">
        <f t="shared" si="45"/>
        <v>1</v>
      </c>
      <c r="L138" s="219">
        <f t="shared" si="46"/>
        <v>0.7</v>
      </c>
      <c r="M138" s="219">
        <f t="shared" si="47"/>
        <v>0.91304347826086951</v>
      </c>
      <c r="N138" s="220">
        <f t="shared" si="48"/>
        <v>1.1052631578947369</v>
      </c>
      <c r="O138" s="220">
        <f t="shared" si="49"/>
        <v>1.6153846153846154</v>
      </c>
      <c r="P138" s="220">
        <f t="shared" si="50"/>
        <v>1.2352941176470589</v>
      </c>
      <c r="Q138" s="221">
        <f t="shared" si="40"/>
        <v>1.529126213592233</v>
      </c>
      <c r="R138" s="196"/>
      <c r="S138" s="222">
        <v>236</v>
      </c>
      <c r="T138" s="223">
        <f t="shared" si="41"/>
        <v>36.087378640776706</v>
      </c>
      <c r="U138" s="224">
        <f t="shared" si="42"/>
        <v>4.5873786407766985</v>
      </c>
    </row>
    <row r="139" spans="1:21">
      <c r="A139" s="260" t="s">
        <v>463</v>
      </c>
      <c r="B139" s="216">
        <v>670</v>
      </c>
      <c r="C139" s="266">
        <v>930</v>
      </c>
      <c r="D139" s="216">
        <v>730</v>
      </c>
      <c r="E139" s="216">
        <v>600</v>
      </c>
      <c r="F139" s="216">
        <v>400</v>
      </c>
      <c r="G139" s="216">
        <v>530</v>
      </c>
      <c r="H139" s="216"/>
      <c r="I139" s="217">
        <f t="shared" si="43"/>
        <v>3.0746268656716418</v>
      </c>
      <c r="J139" s="218">
        <f t="shared" si="44"/>
        <v>0.32524271844660196</v>
      </c>
      <c r="K139" s="219">
        <f t="shared" si="45"/>
        <v>1</v>
      </c>
      <c r="L139" s="219">
        <f>$B139/D139</f>
        <v>0.9178082191780822</v>
      </c>
      <c r="M139" s="219">
        <f>$B139/E139</f>
        <v>1.1166666666666667</v>
      </c>
      <c r="N139" s="220">
        <f>$B139/F139</f>
        <v>1.675</v>
      </c>
      <c r="O139" s="220">
        <f>$B139/G139</f>
        <v>1.2641509433962264</v>
      </c>
      <c r="P139" s="220">
        <f t="shared" ref="P139:P148" si="51">$B139/G139</f>
        <v>1.2641509433962264</v>
      </c>
      <c r="Q139" s="221">
        <f t="shared" si="40"/>
        <v>4.8786407766990294</v>
      </c>
      <c r="R139" s="196"/>
      <c r="S139" s="222">
        <v>5</v>
      </c>
      <c r="T139" s="223">
        <f t="shared" si="41"/>
        <v>2.4393203883495147</v>
      </c>
      <c r="U139" s="224">
        <f t="shared" si="42"/>
        <v>14.635922330097088</v>
      </c>
    </row>
    <row r="140" spans="1:21">
      <c r="A140" s="260" t="s">
        <v>464</v>
      </c>
      <c r="B140" s="216">
        <v>440</v>
      </c>
      <c r="C140" s="216">
        <v>620</v>
      </c>
      <c r="D140" s="216">
        <v>490</v>
      </c>
      <c r="E140" s="216">
        <v>400</v>
      </c>
      <c r="F140" s="216">
        <v>270</v>
      </c>
      <c r="G140" s="216">
        <v>350</v>
      </c>
      <c r="H140" s="216"/>
      <c r="I140" s="217">
        <f t="shared" si="43"/>
        <v>4.6818181818181817</v>
      </c>
      <c r="J140" s="218">
        <f t="shared" si="44"/>
        <v>0.21359223300970873</v>
      </c>
      <c r="K140" s="219">
        <f t="shared" si="45"/>
        <v>1</v>
      </c>
      <c r="L140" s="219">
        <f t="shared" ref="L140:L148" si="52">$B140/C140</f>
        <v>0.70967741935483875</v>
      </c>
      <c r="M140" s="219">
        <f t="shared" ref="M140:M148" si="53">$B140/D140</f>
        <v>0.89795918367346939</v>
      </c>
      <c r="N140" s="220">
        <f t="shared" ref="N140:N148" si="54">$B140/E140</f>
        <v>1.1000000000000001</v>
      </c>
      <c r="O140" s="220">
        <f t="shared" ref="O140:O148" si="55">$B140/F140</f>
        <v>1.6296296296296295</v>
      </c>
      <c r="P140" s="220">
        <f t="shared" si="51"/>
        <v>1.2571428571428571</v>
      </c>
      <c r="Q140" s="221">
        <f t="shared" si="40"/>
        <v>3.203883495145631</v>
      </c>
      <c r="R140" s="196"/>
      <c r="S140" s="222">
        <v>7</v>
      </c>
      <c r="T140" s="223">
        <f t="shared" si="41"/>
        <v>2.2427184466019421</v>
      </c>
      <c r="U140" s="224">
        <f t="shared" si="42"/>
        <v>9.6116504854368934</v>
      </c>
    </row>
    <row r="141" spans="1:21">
      <c r="A141" s="260" t="s">
        <v>465</v>
      </c>
      <c r="B141" s="216">
        <v>460</v>
      </c>
      <c r="C141" s="216">
        <v>650</v>
      </c>
      <c r="D141" s="216">
        <v>510</v>
      </c>
      <c r="E141" s="216">
        <v>420</v>
      </c>
      <c r="F141" s="216">
        <v>280</v>
      </c>
      <c r="G141" s="216">
        <v>370</v>
      </c>
      <c r="H141" s="216"/>
      <c r="I141" s="217">
        <f t="shared" si="43"/>
        <v>4.4782608695652169</v>
      </c>
      <c r="J141" s="218">
        <f t="shared" si="44"/>
        <v>0.22330097087378642</v>
      </c>
      <c r="K141" s="219">
        <f t="shared" si="45"/>
        <v>1</v>
      </c>
      <c r="L141" s="219">
        <f t="shared" si="52"/>
        <v>0.70769230769230773</v>
      </c>
      <c r="M141" s="219">
        <f t="shared" si="53"/>
        <v>0.90196078431372551</v>
      </c>
      <c r="N141" s="220">
        <f t="shared" si="54"/>
        <v>1.0952380952380953</v>
      </c>
      <c r="O141" s="220">
        <f t="shared" si="55"/>
        <v>1.6428571428571428</v>
      </c>
      <c r="P141" s="220">
        <f t="shared" si="51"/>
        <v>1.2432432432432432</v>
      </c>
      <c r="Q141" s="221">
        <f t="shared" si="40"/>
        <v>3.3495145631067964</v>
      </c>
      <c r="R141" s="196"/>
      <c r="S141" s="222">
        <v>34</v>
      </c>
      <c r="T141" s="223">
        <f t="shared" si="41"/>
        <v>11.38834951456311</v>
      </c>
      <c r="U141" s="224">
        <f t="shared" si="42"/>
        <v>10.04854368932039</v>
      </c>
    </row>
    <row r="142" spans="1:21">
      <c r="A142" s="260" t="s">
        <v>466</v>
      </c>
      <c r="B142" s="216">
        <v>1250</v>
      </c>
      <c r="C142" s="216">
        <v>1750</v>
      </c>
      <c r="D142" s="216">
        <v>1380</v>
      </c>
      <c r="E142" s="216">
        <v>1130</v>
      </c>
      <c r="F142" s="216">
        <v>750</v>
      </c>
      <c r="G142" s="216">
        <v>1000</v>
      </c>
      <c r="H142" s="216"/>
      <c r="I142" s="217">
        <f t="shared" si="43"/>
        <v>1.6480000000000001</v>
      </c>
      <c r="J142" s="218">
        <f t="shared" si="44"/>
        <v>0.60679611650485432</v>
      </c>
      <c r="K142" s="219">
        <f t="shared" si="45"/>
        <v>1</v>
      </c>
      <c r="L142" s="219">
        <f t="shared" si="52"/>
        <v>0.7142857142857143</v>
      </c>
      <c r="M142" s="219">
        <f t="shared" si="53"/>
        <v>0.90579710144927539</v>
      </c>
      <c r="N142" s="220">
        <f t="shared" si="54"/>
        <v>1.1061946902654867</v>
      </c>
      <c r="O142" s="220">
        <f t="shared" si="55"/>
        <v>1.6666666666666667</v>
      </c>
      <c r="P142" s="220">
        <f t="shared" si="51"/>
        <v>1.25</v>
      </c>
      <c r="Q142" s="221">
        <f t="shared" si="40"/>
        <v>9.1019417475728144</v>
      </c>
      <c r="R142" s="196"/>
      <c r="S142" s="222">
        <v>40</v>
      </c>
      <c r="T142" s="223">
        <f t="shared" si="41"/>
        <v>36.407766990291258</v>
      </c>
      <c r="U142" s="224">
        <f t="shared" si="42"/>
        <v>27.305825242718441</v>
      </c>
    </row>
    <row r="143" spans="1:21">
      <c r="A143" s="260" t="s">
        <v>467</v>
      </c>
      <c r="B143" s="216">
        <v>1450</v>
      </c>
      <c r="C143" s="216">
        <v>2020</v>
      </c>
      <c r="D143" s="216">
        <v>1590</v>
      </c>
      <c r="E143" s="216">
        <v>1300</v>
      </c>
      <c r="F143" s="216">
        <v>870</v>
      </c>
      <c r="G143" s="216">
        <v>1160</v>
      </c>
      <c r="H143" s="216"/>
      <c r="I143" s="217">
        <f t="shared" si="43"/>
        <v>1.4206896551724137</v>
      </c>
      <c r="J143" s="218">
        <f t="shared" si="44"/>
        <v>0.70388349514563109</v>
      </c>
      <c r="K143" s="219">
        <f t="shared" si="45"/>
        <v>1</v>
      </c>
      <c r="L143" s="219">
        <f t="shared" si="52"/>
        <v>0.71782178217821779</v>
      </c>
      <c r="M143" s="219">
        <f t="shared" si="53"/>
        <v>0.91194968553459121</v>
      </c>
      <c r="N143" s="220">
        <f t="shared" si="54"/>
        <v>1.1153846153846154</v>
      </c>
      <c r="O143" s="220">
        <f t="shared" si="55"/>
        <v>1.6666666666666667</v>
      </c>
      <c r="P143" s="220">
        <f t="shared" si="51"/>
        <v>1.25</v>
      </c>
      <c r="Q143" s="221">
        <f t="shared" si="40"/>
        <v>10.558252427184467</v>
      </c>
      <c r="R143" s="196"/>
      <c r="S143" s="222">
        <v>10</v>
      </c>
      <c r="T143" s="223">
        <f t="shared" si="41"/>
        <v>10.558252427184467</v>
      </c>
      <c r="U143" s="224">
        <f t="shared" si="42"/>
        <v>31.674757281553401</v>
      </c>
    </row>
    <row r="144" spans="1:21">
      <c r="A144" s="260" t="s">
        <v>468</v>
      </c>
      <c r="B144" s="216">
        <v>3330</v>
      </c>
      <c r="C144" s="216">
        <v>4660</v>
      </c>
      <c r="D144" s="216">
        <v>3660</v>
      </c>
      <c r="E144" s="216">
        <v>2990</v>
      </c>
      <c r="F144" s="216">
        <v>2000</v>
      </c>
      <c r="G144" s="216">
        <v>2660</v>
      </c>
      <c r="H144" s="216"/>
      <c r="I144" s="217">
        <f t="shared" ref="I144:I175" si="56">1/J144</f>
        <v>0.61861861861861867</v>
      </c>
      <c r="J144" s="218">
        <f t="shared" ref="J144:J175" si="57">B144/$B$2</f>
        <v>1.616504854368932</v>
      </c>
      <c r="K144" s="219">
        <f t="shared" ref="K144:K175" si="58">$B144/B144</f>
        <v>1</v>
      </c>
      <c r="L144" s="219">
        <f t="shared" si="52"/>
        <v>0.71459227467811159</v>
      </c>
      <c r="M144" s="219">
        <f t="shared" si="53"/>
        <v>0.9098360655737705</v>
      </c>
      <c r="N144" s="220">
        <f t="shared" si="54"/>
        <v>1.1137123745819397</v>
      </c>
      <c r="O144" s="220">
        <f t="shared" si="55"/>
        <v>1.665</v>
      </c>
      <c r="P144" s="220">
        <f t="shared" si="51"/>
        <v>1.2518796992481203</v>
      </c>
      <c r="Q144" s="221">
        <f t="shared" si="40"/>
        <v>24.247572815533978</v>
      </c>
      <c r="R144" s="196"/>
      <c r="S144" s="222">
        <v>3</v>
      </c>
      <c r="T144" s="223">
        <f t="shared" si="41"/>
        <v>7.2742718446601939</v>
      </c>
      <c r="U144" s="224">
        <f t="shared" si="42"/>
        <v>72.742718446601941</v>
      </c>
    </row>
    <row r="145" spans="1:21">
      <c r="A145" s="260" t="s">
        <v>469</v>
      </c>
      <c r="B145" s="216">
        <v>1450</v>
      </c>
      <c r="C145" s="216">
        <v>2020</v>
      </c>
      <c r="D145" s="216">
        <v>1590</v>
      </c>
      <c r="E145" s="216">
        <v>1300</v>
      </c>
      <c r="F145" s="216">
        <v>870</v>
      </c>
      <c r="G145" s="216">
        <v>1160</v>
      </c>
      <c r="H145" s="216"/>
      <c r="I145" s="217">
        <f t="shared" si="56"/>
        <v>1.4206896551724137</v>
      </c>
      <c r="J145" s="218">
        <f t="shared" si="57"/>
        <v>0.70388349514563109</v>
      </c>
      <c r="K145" s="219">
        <f t="shared" si="58"/>
        <v>1</v>
      </c>
      <c r="L145" s="219">
        <f t="shared" si="52"/>
        <v>0.71782178217821779</v>
      </c>
      <c r="M145" s="219">
        <f t="shared" si="53"/>
        <v>0.91194968553459121</v>
      </c>
      <c r="N145" s="220">
        <f t="shared" si="54"/>
        <v>1.1153846153846154</v>
      </c>
      <c r="O145" s="220">
        <f t="shared" si="55"/>
        <v>1.6666666666666667</v>
      </c>
      <c r="P145" s="220">
        <f t="shared" si="51"/>
        <v>1.25</v>
      </c>
      <c r="Q145" s="221">
        <f t="shared" ref="Q145:Q187" si="59">$W$1*J145</f>
        <v>10.558252427184467</v>
      </c>
      <c r="R145" s="196"/>
      <c r="S145" s="222">
        <v>10</v>
      </c>
      <c r="T145" s="223">
        <f t="shared" ref="T145:T187" si="60">Q145*($W$3/100)*S145</f>
        <v>10.558252427184467</v>
      </c>
      <c r="U145" s="224">
        <f t="shared" ref="U145:U187" si="61">Q145*$W$2</f>
        <v>31.674757281553401</v>
      </c>
    </row>
    <row r="146" spans="1:21">
      <c r="A146" s="260" t="s">
        <v>470</v>
      </c>
      <c r="B146" s="216">
        <v>88</v>
      </c>
      <c r="C146" s="216">
        <v>120</v>
      </c>
      <c r="D146" s="216">
        <v>96</v>
      </c>
      <c r="E146" s="216">
        <v>79</v>
      </c>
      <c r="F146" s="216">
        <v>53</v>
      </c>
      <c r="G146" s="216">
        <v>70</v>
      </c>
      <c r="H146" s="216"/>
      <c r="I146" s="217">
        <f t="shared" si="56"/>
        <v>23.40909090909091</v>
      </c>
      <c r="J146" s="218">
        <f t="shared" si="57"/>
        <v>4.2718446601941747E-2</v>
      </c>
      <c r="K146" s="219">
        <f t="shared" si="58"/>
        <v>1</v>
      </c>
      <c r="L146" s="219">
        <f t="shared" si="52"/>
        <v>0.73333333333333328</v>
      </c>
      <c r="M146" s="219">
        <f t="shared" si="53"/>
        <v>0.91666666666666663</v>
      </c>
      <c r="N146" s="220">
        <f t="shared" si="54"/>
        <v>1.1139240506329113</v>
      </c>
      <c r="O146" s="220">
        <f t="shared" si="55"/>
        <v>1.6603773584905661</v>
      </c>
      <c r="P146" s="220">
        <f t="shared" si="51"/>
        <v>1.2571428571428571</v>
      </c>
      <c r="Q146" s="221">
        <f t="shared" si="59"/>
        <v>0.64077669902912615</v>
      </c>
      <c r="R146" s="196"/>
      <c r="S146" s="222">
        <v>6</v>
      </c>
      <c r="T146" s="223">
        <f t="shared" si="60"/>
        <v>0.38446601941747571</v>
      </c>
      <c r="U146" s="224">
        <f t="shared" si="61"/>
        <v>1.9223300970873785</v>
      </c>
    </row>
    <row r="147" spans="1:21">
      <c r="A147" s="260" t="s">
        <v>471</v>
      </c>
      <c r="B147" s="216">
        <v>930</v>
      </c>
      <c r="C147" s="216">
        <v>1300</v>
      </c>
      <c r="D147" s="216">
        <v>1020</v>
      </c>
      <c r="E147" s="216">
        <v>840</v>
      </c>
      <c r="F147" s="216">
        <v>560</v>
      </c>
      <c r="G147" s="216">
        <v>740</v>
      </c>
      <c r="H147" s="216"/>
      <c r="I147" s="217">
        <f t="shared" si="56"/>
        <v>2.21505376344086</v>
      </c>
      <c r="J147" s="218">
        <f t="shared" si="57"/>
        <v>0.45145631067961167</v>
      </c>
      <c r="K147" s="219">
        <f t="shared" si="58"/>
        <v>1</v>
      </c>
      <c r="L147" s="219">
        <f t="shared" si="52"/>
        <v>0.7153846153846154</v>
      </c>
      <c r="M147" s="219">
        <f t="shared" si="53"/>
        <v>0.91176470588235292</v>
      </c>
      <c r="N147" s="220">
        <f t="shared" si="54"/>
        <v>1.1071428571428572</v>
      </c>
      <c r="O147" s="220">
        <f t="shared" si="55"/>
        <v>1.6607142857142858</v>
      </c>
      <c r="P147" s="220">
        <f t="shared" si="51"/>
        <v>1.2567567567567568</v>
      </c>
      <c r="Q147" s="221">
        <f t="shared" si="59"/>
        <v>6.7718446601941746</v>
      </c>
      <c r="R147" s="196"/>
      <c r="S147" s="222">
        <v>20</v>
      </c>
      <c r="T147" s="223">
        <f t="shared" si="60"/>
        <v>13.543689320388349</v>
      </c>
      <c r="U147" s="224">
        <f t="shared" si="61"/>
        <v>20.315533980582522</v>
      </c>
    </row>
    <row r="148" spans="1:21">
      <c r="A148" s="260" t="s">
        <v>472</v>
      </c>
      <c r="B148" s="216">
        <v>230</v>
      </c>
      <c r="C148" s="216">
        <v>320</v>
      </c>
      <c r="D148" s="216">
        <v>250</v>
      </c>
      <c r="E148" s="216">
        <v>210</v>
      </c>
      <c r="F148" s="216">
        <v>140</v>
      </c>
      <c r="G148" s="216">
        <v>190</v>
      </c>
      <c r="H148" s="216"/>
      <c r="I148" s="217">
        <f t="shared" si="56"/>
        <v>8.9565217391304337</v>
      </c>
      <c r="J148" s="218">
        <f t="shared" si="57"/>
        <v>0.11165048543689321</v>
      </c>
      <c r="K148" s="219">
        <f t="shared" si="58"/>
        <v>1</v>
      </c>
      <c r="L148" s="219">
        <f t="shared" si="52"/>
        <v>0.71875</v>
      </c>
      <c r="M148" s="219">
        <f t="shared" si="53"/>
        <v>0.92</v>
      </c>
      <c r="N148" s="220">
        <f t="shared" si="54"/>
        <v>1.0952380952380953</v>
      </c>
      <c r="O148" s="220">
        <f t="shared" si="55"/>
        <v>1.6428571428571428</v>
      </c>
      <c r="P148" s="220">
        <f t="shared" si="51"/>
        <v>1.2105263157894737</v>
      </c>
      <c r="Q148" s="221">
        <f t="shared" si="59"/>
        <v>1.6747572815533982</v>
      </c>
      <c r="R148" s="196"/>
      <c r="S148" s="222">
        <v>14</v>
      </c>
      <c r="T148" s="223">
        <f t="shared" si="60"/>
        <v>2.3446601941747578</v>
      </c>
      <c r="U148" s="224">
        <f t="shared" si="61"/>
        <v>5.0242718446601948</v>
      </c>
    </row>
    <row r="149" spans="1:21">
      <c r="A149" s="260" t="s">
        <v>340</v>
      </c>
      <c r="B149" s="216">
        <v>670</v>
      </c>
      <c r="C149" s="216">
        <v>940</v>
      </c>
      <c r="D149" s="216">
        <v>740</v>
      </c>
      <c r="E149" s="216">
        <v>610</v>
      </c>
      <c r="F149" s="216">
        <v>400</v>
      </c>
      <c r="G149" s="216">
        <v>540</v>
      </c>
      <c r="H149" s="266"/>
      <c r="I149" s="217">
        <f t="shared" si="56"/>
        <v>3.0746268656716418</v>
      </c>
      <c r="J149" s="218">
        <f t="shared" si="57"/>
        <v>0.32524271844660196</v>
      </c>
      <c r="K149" s="219">
        <f t="shared" si="58"/>
        <v>1</v>
      </c>
      <c r="L149" s="219">
        <f t="shared" ref="L149:L187" si="62">$B149/C149</f>
        <v>0.71276595744680848</v>
      </c>
      <c r="M149" s="219">
        <f>$B149/C149</f>
        <v>0.71276595744680848</v>
      </c>
      <c r="N149" s="220">
        <f>$B149/D149</f>
        <v>0.90540540540540537</v>
      </c>
      <c r="O149" s="220">
        <f>$B149/E149</f>
        <v>1.098360655737705</v>
      </c>
      <c r="P149" s="220">
        <f>$B149/F149</f>
        <v>1.675</v>
      </c>
      <c r="Q149" s="221">
        <f t="shared" si="59"/>
        <v>4.8786407766990294</v>
      </c>
      <c r="R149" s="196"/>
      <c r="S149" s="222">
        <v>145</v>
      </c>
      <c r="T149" s="223">
        <f t="shared" si="60"/>
        <v>70.740291262135926</v>
      </c>
      <c r="U149" s="224">
        <f t="shared" si="61"/>
        <v>14.635922330097088</v>
      </c>
    </row>
    <row r="150" spans="1:21">
      <c r="A150" s="260" t="s">
        <v>473</v>
      </c>
      <c r="B150" s="216">
        <v>430</v>
      </c>
      <c r="C150" s="216">
        <v>600</v>
      </c>
      <c r="D150" s="216">
        <v>470</v>
      </c>
      <c r="E150" s="216">
        <v>380</v>
      </c>
      <c r="F150" s="216">
        <v>260</v>
      </c>
      <c r="G150" s="216">
        <v>340</v>
      </c>
      <c r="H150" s="216"/>
      <c r="I150" s="217">
        <f t="shared" si="56"/>
        <v>4.7906976744186052</v>
      </c>
      <c r="J150" s="218">
        <f t="shared" si="57"/>
        <v>0.20873786407766989</v>
      </c>
      <c r="K150" s="219">
        <f t="shared" si="58"/>
        <v>1</v>
      </c>
      <c r="L150" s="219">
        <f t="shared" si="62"/>
        <v>0.71666666666666667</v>
      </c>
      <c r="M150" s="219">
        <f t="shared" ref="M150:M187" si="63">$B150/D150</f>
        <v>0.91489361702127658</v>
      </c>
      <c r="N150" s="220">
        <f t="shared" ref="N150:N187" si="64">$B150/E150</f>
        <v>1.131578947368421</v>
      </c>
      <c r="O150" s="220">
        <f t="shared" ref="O150:O187" si="65">$B150/F150</f>
        <v>1.6538461538461537</v>
      </c>
      <c r="P150" s="220">
        <f t="shared" ref="P150:P187" si="66">$B150/G150</f>
        <v>1.2647058823529411</v>
      </c>
      <c r="Q150" s="221">
        <f t="shared" si="59"/>
        <v>3.1310679611650483</v>
      </c>
      <c r="R150" s="196"/>
      <c r="S150" s="222">
        <v>6</v>
      </c>
      <c r="T150" s="223">
        <f t="shared" si="60"/>
        <v>1.878640776699029</v>
      </c>
      <c r="U150" s="224">
        <f t="shared" si="61"/>
        <v>9.3932038834951452</v>
      </c>
    </row>
    <row r="151" spans="1:21">
      <c r="A151" s="260" t="s">
        <v>474</v>
      </c>
      <c r="B151" s="216">
        <v>1350</v>
      </c>
      <c r="C151" s="216">
        <v>1890</v>
      </c>
      <c r="D151" s="216">
        <v>1480</v>
      </c>
      <c r="E151" s="216">
        <v>1210</v>
      </c>
      <c r="F151" s="216">
        <v>810</v>
      </c>
      <c r="G151" s="216">
        <v>1080</v>
      </c>
      <c r="H151" s="216"/>
      <c r="I151" s="217">
        <f t="shared" si="56"/>
        <v>1.5259259259259259</v>
      </c>
      <c r="J151" s="218">
        <f t="shared" si="57"/>
        <v>0.65533980582524276</v>
      </c>
      <c r="K151" s="219">
        <f t="shared" si="58"/>
        <v>1</v>
      </c>
      <c r="L151" s="219">
        <f t="shared" si="62"/>
        <v>0.7142857142857143</v>
      </c>
      <c r="M151" s="219">
        <f t="shared" si="63"/>
        <v>0.91216216216216217</v>
      </c>
      <c r="N151" s="220">
        <f t="shared" si="64"/>
        <v>1.115702479338843</v>
      </c>
      <c r="O151" s="220">
        <f t="shared" si="65"/>
        <v>1.6666666666666667</v>
      </c>
      <c r="P151" s="220">
        <f t="shared" si="66"/>
        <v>1.25</v>
      </c>
      <c r="Q151" s="221">
        <f t="shared" si="59"/>
        <v>9.8300970873786415</v>
      </c>
      <c r="R151" s="196"/>
      <c r="S151" s="222">
        <v>0</v>
      </c>
      <c r="T151" s="223">
        <f t="shared" si="60"/>
        <v>0</v>
      </c>
      <c r="U151" s="224">
        <f t="shared" si="61"/>
        <v>29.490291262135926</v>
      </c>
    </row>
    <row r="152" spans="1:21">
      <c r="A152" s="260" t="s">
        <v>475</v>
      </c>
      <c r="B152" s="216">
        <v>170</v>
      </c>
      <c r="C152" s="216">
        <v>240</v>
      </c>
      <c r="D152" s="216">
        <v>190</v>
      </c>
      <c r="E152" s="216">
        <v>150</v>
      </c>
      <c r="F152" s="216">
        <v>100</v>
      </c>
      <c r="G152" s="216">
        <v>140</v>
      </c>
      <c r="H152" s="216"/>
      <c r="I152" s="217">
        <f t="shared" si="56"/>
        <v>12.117647058823529</v>
      </c>
      <c r="J152" s="218">
        <f t="shared" si="57"/>
        <v>8.2524271844660199E-2</v>
      </c>
      <c r="K152" s="219">
        <f t="shared" si="58"/>
        <v>1</v>
      </c>
      <c r="L152" s="219">
        <f t="shared" si="62"/>
        <v>0.70833333333333337</v>
      </c>
      <c r="M152" s="219">
        <f t="shared" si="63"/>
        <v>0.89473684210526316</v>
      </c>
      <c r="N152" s="220">
        <f t="shared" si="64"/>
        <v>1.1333333333333333</v>
      </c>
      <c r="O152" s="220">
        <f t="shared" si="65"/>
        <v>1.7</v>
      </c>
      <c r="P152" s="220">
        <f t="shared" si="66"/>
        <v>1.2142857142857142</v>
      </c>
      <c r="Q152" s="221">
        <f t="shared" si="59"/>
        <v>1.237864077669903</v>
      </c>
      <c r="R152" s="196"/>
      <c r="S152" s="222">
        <v>17</v>
      </c>
      <c r="T152" s="223">
        <f t="shared" si="60"/>
        <v>2.104368932038835</v>
      </c>
      <c r="U152" s="224">
        <f t="shared" si="61"/>
        <v>3.7135922330097091</v>
      </c>
    </row>
    <row r="153" spans="1:21">
      <c r="A153" s="260" t="s">
        <v>476</v>
      </c>
      <c r="B153" s="216">
        <v>650</v>
      </c>
      <c r="C153" s="216">
        <v>910</v>
      </c>
      <c r="D153" s="216">
        <v>710</v>
      </c>
      <c r="E153" s="216">
        <v>580</v>
      </c>
      <c r="F153" s="216">
        <v>390</v>
      </c>
      <c r="G153" s="216">
        <v>520</v>
      </c>
      <c r="H153" s="216"/>
      <c r="I153" s="217">
        <f t="shared" si="56"/>
        <v>3.1692307692307691</v>
      </c>
      <c r="J153" s="218">
        <f t="shared" si="57"/>
        <v>0.3155339805825243</v>
      </c>
      <c r="K153" s="219">
        <f t="shared" si="58"/>
        <v>1</v>
      </c>
      <c r="L153" s="219">
        <f t="shared" si="62"/>
        <v>0.7142857142857143</v>
      </c>
      <c r="M153" s="219">
        <f t="shared" si="63"/>
        <v>0.91549295774647887</v>
      </c>
      <c r="N153" s="220">
        <f t="shared" si="64"/>
        <v>1.1206896551724137</v>
      </c>
      <c r="O153" s="220">
        <f t="shared" si="65"/>
        <v>1.6666666666666667</v>
      </c>
      <c r="P153" s="220">
        <f t="shared" si="66"/>
        <v>1.25</v>
      </c>
      <c r="Q153" s="221">
        <f t="shared" si="59"/>
        <v>4.7330097087378649</v>
      </c>
      <c r="R153" s="196"/>
      <c r="S153" s="222">
        <v>7</v>
      </c>
      <c r="T153" s="223">
        <f t="shared" si="60"/>
        <v>3.3131067961165055</v>
      </c>
      <c r="U153" s="224">
        <f t="shared" si="61"/>
        <v>14.199029126213595</v>
      </c>
    </row>
    <row r="154" spans="1:21">
      <c r="A154" s="260" t="s">
        <v>477</v>
      </c>
      <c r="B154" s="216">
        <v>470</v>
      </c>
      <c r="C154" s="216">
        <v>660</v>
      </c>
      <c r="D154" s="216">
        <v>520</v>
      </c>
      <c r="E154" s="216">
        <v>430</v>
      </c>
      <c r="F154" s="216">
        <v>280</v>
      </c>
      <c r="G154" s="216">
        <v>380</v>
      </c>
      <c r="H154" s="216"/>
      <c r="I154" s="217">
        <f t="shared" si="56"/>
        <v>4.3829787234042552</v>
      </c>
      <c r="J154" s="218">
        <f t="shared" si="57"/>
        <v>0.22815533980582525</v>
      </c>
      <c r="K154" s="219">
        <f t="shared" si="58"/>
        <v>1</v>
      </c>
      <c r="L154" s="219">
        <f t="shared" si="62"/>
        <v>0.71212121212121215</v>
      </c>
      <c r="M154" s="219">
        <f t="shared" si="63"/>
        <v>0.90384615384615385</v>
      </c>
      <c r="N154" s="220">
        <f t="shared" si="64"/>
        <v>1.0930232558139534</v>
      </c>
      <c r="O154" s="220">
        <f t="shared" si="65"/>
        <v>1.6785714285714286</v>
      </c>
      <c r="P154" s="220">
        <f t="shared" si="66"/>
        <v>1.236842105263158</v>
      </c>
      <c r="Q154" s="221">
        <f t="shared" si="59"/>
        <v>3.4223300970873787</v>
      </c>
      <c r="R154" s="196"/>
      <c r="S154" s="222">
        <v>0</v>
      </c>
      <c r="T154" s="223">
        <f t="shared" si="60"/>
        <v>0</v>
      </c>
      <c r="U154" s="224">
        <f t="shared" si="61"/>
        <v>10.266990291262136</v>
      </c>
    </row>
    <row r="155" spans="1:21">
      <c r="A155" s="260" t="s">
        <v>478</v>
      </c>
      <c r="B155" s="216">
        <v>77</v>
      </c>
      <c r="C155" s="216">
        <v>110</v>
      </c>
      <c r="D155" s="216">
        <v>85</v>
      </c>
      <c r="E155" s="216">
        <v>70</v>
      </c>
      <c r="F155" s="216">
        <v>46</v>
      </c>
      <c r="G155" s="216">
        <v>62</v>
      </c>
      <c r="H155" s="216"/>
      <c r="I155" s="217">
        <f t="shared" si="56"/>
        <v>26.753246753246753</v>
      </c>
      <c r="J155" s="218">
        <f t="shared" si="57"/>
        <v>3.7378640776699029E-2</v>
      </c>
      <c r="K155" s="219">
        <f t="shared" si="58"/>
        <v>1</v>
      </c>
      <c r="L155" s="219">
        <f t="shared" si="62"/>
        <v>0.7</v>
      </c>
      <c r="M155" s="219">
        <f t="shared" si="63"/>
        <v>0.90588235294117647</v>
      </c>
      <c r="N155" s="220">
        <f t="shared" si="64"/>
        <v>1.1000000000000001</v>
      </c>
      <c r="O155" s="220">
        <f t="shared" si="65"/>
        <v>1.673913043478261</v>
      </c>
      <c r="P155" s="220">
        <f t="shared" si="66"/>
        <v>1.2419354838709677</v>
      </c>
      <c r="Q155" s="221">
        <f t="shared" si="59"/>
        <v>0.56067961165048541</v>
      </c>
      <c r="R155" s="196"/>
      <c r="S155" s="222">
        <v>9</v>
      </c>
      <c r="T155" s="223">
        <f t="shared" si="60"/>
        <v>0.50461165048543688</v>
      </c>
      <c r="U155" s="224">
        <f t="shared" si="61"/>
        <v>1.6820388349514563</v>
      </c>
    </row>
    <row r="156" spans="1:21">
      <c r="A156" s="260" t="s">
        <v>479</v>
      </c>
      <c r="B156" s="216">
        <v>4700</v>
      </c>
      <c r="C156" s="216">
        <v>6580</v>
      </c>
      <c r="D156" s="216">
        <v>5170</v>
      </c>
      <c r="E156" s="216">
        <v>4230</v>
      </c>
      <c r="F156" s="216">
        <v>2820</v>
      </c>
      <c r="G156" s="216">
        <v>3760</v>
      </c>
      <c r="H156" s="216"/>
      <c r="I156" s="217">
        <f t="shared" si="56"/>
        <v>0.43829787234042555</v>
      </c>
      <c r="J156" s="218">
        <f t="shared" si="57"/>
        <v>2.2815533980582523</v>
      </c>
      <c r="K156" s="219">
        <f t="shared" si="58"/>
        <v>1</v>
      </c>
      <c r="L156" s="219">
        <f t="shared" si="62"/>
        <v>0.7142857142857143</v>
      </c>
      <c r="M156" s="219">
        <f t="shared" si="63"/>
        <v>0.90909090909090906</v>
      </c>
      <c r="N156" s="220">
        <f t="shared" si="64"/>
        <v>1.1111111111111112</v>
      </c>
      <c r="O156" s="220">
        <f t="shared" si="65"/>
        <v>1.6666666666666667</v>
      </c>
      <c r="P156" s="220">
        <f t="shared" si="66"/>
        <v>1.25</v>
      </c>
      <c r="Q156" s="221">
        <f t="shared" si="59"/>
        <v>34.223300970873787</v>
      </c>
      <c r="R156" s="196"/>
      <c r="S156" s="222">
        <v>6</v>
      </c>
      <c r="T156" s="223">
        <f t="shared" si="60"/>
        <v>20.533980582524272</v>
      </c>
      <c r="U156" s="224">
        <f t="shared" si="61"/>
        <v>102.66990291262135</v>
      </c>
    </row>
    <row r="157" spans="1:21">
      <c r="A157" s="260" t="s">
        <v>480</v>
      </c>
      <c r="B157" s="216">
        <v>41</v>
      </c>
      <c r="C157" s="216">
        <v>58</v>
      </c>
      <c r="D157" s="216">
        <v>45</v>
      </c>
      <c r="E157" s="216">
        <v>37</v>
      </c>
      <c r="F157" s="216">
        <v>25</v>
      </c>
      <c r="G157" s="216">
        <v>33</v>
      </c>
      <c r="H157" s="216"/>
      <c r="I157" s="217">
        <f t="shared" si="56"/>
        <v>50.243902439024389</v>
      </c>
      <c r="J157" s="218">
        <f t="shared" si="57"/>
        <v>1.9902912621359223E-2</v>
      </c>
      <c r="K157" s="219">
        <f t="shared" si="58"/>
        <v>1</v>
      </c>
      <c r="L157" s="219">
        <f t="shared" si="62"/>
        <v>0.7068965517241379</v>
      </c>
      <c r="M157" s="219">
        <f t="shared" si="63"/>
        <v>0.91111111111111109</v>
      </c>
      <c r="N157" s="220">
        <f t="shared" si="64"/>
        <v>1.1081081081081081</v>
      </c>
      <c r="O157" s="220">
        <f t="shared" si="65"/>
        <v>1.64</v>
      </c>
      <c r="P157" s="220">
        <f t="shared" si="66"/>
        <v>1.2424242424242424</v>
      </c>
      <c r="Q157" s="221">
        <f t="shared" si="59"/>
        <v>0.29854368932038833</v>
      </c>
      <c r="R157" s="196"/>
      <c r="S157" s="222">
        <v>22</v>
      </c>
      <c r="T157" s="223">
        <f t="shared" si="60"/>
        <v>0.65679611650485437</v>
      </c>
      <c r="U157" s="224">
        <f t="shared" si="61"/>
        <v>0.89563106796116498</v>
      </c>
    </row>
    <row r="158" spans="1:21">
      <c r="A158" s="260" t="s">
        <v>481</v>
      </c>
      <c r="B158" s="216">
        <v>1390</v>
      </c>
      <c r="C158" s="216">
        <v>1950</v>
      </c>
      <c r="D158" s="216">
        <v>1530</v>
      </c>
      <c r="E158" s="216">
        <v>1250</v>
      </c>
      <c r="F158" s="216">
        <v>830</v>
      </c>
      <c r="G158" s="216">
        <v>1110</v>
      </c>
      <c r="H158" s="216"/>
      <c r="I158" s="217">
        <f t="shared" si="56"/>
        <v>1.4820143884892085</v>
      </c>
      <c r="J158" s="218">
        <f t="shared" si="57"/>
        <v>0.67475728155339809</v>
      </c>
      <c r="K158" s="219">
        <f t="shared" si="58"/>
        <v>1</v>
      </c>
      <c r="L158" s="219">
        <f t="shared" si="62"/>
        <v>0.71282051282051284</v>
      </c>
      <c r="M158" s="219">
        <f t="shared" si="63"/>
        <v>0.90849673202614378</v>
      </c>
      <c r="N158" s="220">
        <f t="shared" si="64"/>
        <v>1.1120000000000001</v>
      </c>
      <c r="O158" s="220">
        <f t="shared" si="65"/>
        <v>1.6746987951807228</v>
      </c>
      <c r="P158" s="220">
        <f t="shared" si="66"/>
        <v>1.2522522522522523</v>
      </c>
      <c r="Q158" s="221">
        <f t="shared" si="59"/>
        <v>10.121359223300971</v>
      </c>
      <c r="R158" s="196"/>
      <c r="S158" s="222">
        <v>2</v>
      </c>
      <c r="T158" s="223">
        <f t="shared" si="60"/>
        <v>2.0242718446601944</v>
      </c>
      <c r="U158" s="224">
        <f t="shared" si="61"/>
        <v>30.364077669902912</v>
      </c>
    </row>
    <row r="159" spans="1:21">
      <c r="A159" s="260" t="s">
        <v>482</v>
      </c>
      <c r="B159" s="216">
        <v>120</v>
      </c>
      <c r="C159" s="216">
        <v>160</v>
      </c>
      <c r="D159" s="216">
        <v>130</v>
      </c>
      <c r="E159" s="216">
        <v>100</v>
      </c>
      <c r="F159" s="216">
        <v>69</v>
      </c>
      <c r="G159" s="216">
        <v>92</v>
      </c>
      <c r="H159" s="216"/>
      <c r="I159" s="217">
        <f t="shared" si="56"/>
        <v>17.166666666666668</v>
      </c>
      <c r="J159" s="218">
        <f t="shared" si="57"/>
        <v>5.8252427184466021E-2</v>
      </c>
      <c r="K159" s="219">
        <f t="shared" si="58"/>
        <v>1</v>
      </c>
      <c r="L159" s="219">
        <f t="shared" si="62"/>
        <v>0.75</v>
      </c>
      <c r="M159" s="219">
        <f t="shared" si="63"/>
        <v>0.92307692307692313</v>
      </c>
      <c r="N159" s="220">
        <f t="shared" si="64"/>
        <v>1.2</v>
      </c>
      <c r="O159" s="220">
        <f t="shared" si="65"/>
        <v>1.7391304347826086</v>
      </c>
      <c r="P159" s="220">
        <f t="shared" si="66"/>
        <v>1.3043478260869565</v>
      </c>
      <c r="Q159" s="221">
        <f t="shared" si="59"/>
        <v>0.87378640776699035</v>
      </c>
      <c r="R159" s="196"/>
      <c r="S159" s="222">
        <v>18</v>
      </c>
      <c r="T159" s="223">
        <f t="shared" si="60"/>
        <v>1.5728155339805827</v>
      </c>
      <c r="U159" s="224">
        <f t="shared" si="61"/>
        <v>2.621359223300971</v>
      </c>
    </row>
    <row r="160" spans="1:21">
      <c r="A160" s="260" t="s">
        <v>337</v>
      </c>
      <c r="B160" s="216">
        <v>2050</v>
      </c>
      <c r="C160" s="216">
        <v>2870</v>
      </c>
      <c r="D160" s="216">
        <v>2260</v>
      </c>
      <c r="E160" s="216">
        <v>1850</v>
      </c>
      <c r="F160" s="216">
        <v>1230</v>
      </c>
      <c r="G160" s="216">
        <v>1640</v>
      </c>
      <c r="H160" s="216"/>
      <c r="I160" s="217">
        <f t="shared" si="56"/>
        <v>1.0048780487804878</v>
      </c>
      <c r="J160" s="218">
        <f t="shared" si="57"/>
        <v>0.99514563106796117</v>
      </c>
      <c r="K160" s="219">
        <f t="shared" si="58"/>
        <v>1</v>
      </c>
      <c r="L160" s="219">
        <f t="shared" si="62"/>
        <v>0.7142857142857143</v>
      </c>
      <c r="M160" s="219">
        <f t="shared" si="63"/>
        <v>0.90707964601769908</v>
      </c>
      <c r="N160" s="220">
        <f t="shared" si="64"/>
        <v>1.1081081081081081</v>
      </c>
      <c r="O160" s="220">
        <f t="shared" si="65"/>
        <v>1.6666666666666667</v>
      </c>
      <c r="P160" s="220">
        <f t="shared" si="66"/>
        <v>1.25</v>
      </c>
      <c r="Q160" s="221">
        <f t="shared" si="59"/>
        <v>14.927184466019417</v>
      </c>
      <c r="R160" s="196"/>
      <c r="S160" s="222">
        <v>48</v>
      </c>
      <c r="T160" s="223">
        <f t="shared" si="60"/>
        <v>71.650485436893206</v>
      </c>
      <c r="U160" s="224">
        <f t="shared" si="61"/>
        <v>44.78155339805825</v>
      </c>
    </row>
    <row r="161" spans="1:21">
      <c r="A161" s="260" t="s">
        <v>483</v>
      </c>
      <c r="B161" s="216">
        <v>290</v>
      </c>
      <c r="C161" s="216">
        <v>410</v>
      </c>
      <c r="D161" s="216">
        <v>320</v>
      </c>
      <c r="E161" s="216">
        <v>260</v>
      </c>
      <c r="F161" s="216">
        <v>180</v>
      </c>
      <c r="G161" s="216">
        <v>230</v>
      </c>
      <c r="H161" s="216"/>
      <c r="I161" s="217">
        <f t="shared" si="56"/>
        <v>7.1034482758620694</v>
      </c>
      <c r="J161" s="218">
        <f t="shared" si="57"/>
        <v>0.14077669902912621</v>
      </c>
      <c r="K161" s="219">
        <f t="shared" si="58"/>
        <v>1</v>
      </c>
      <c r="L161" s="219">
        <f t="shared" si="62"/>
        <v>0.70731707317073167</v>
      </c>
      <c r="M161" s="219">
        <f t="shared" si="63"/>
        <v>0.90625</v>
      </c>
      <c r="N161" s="220">
        <f t="shared" si="64"/>
        <v>1.1153846153846154</v>
      </c>
      <c r="O161" s="220">
        <f t="shared" si="65"/>
        <v>1.6111111111111112</v>
      </c>
      <c r="P161" s="220">
        <f t="shared" si="66"/>
        <v>1.2608695652173914</v>
      </c>
      <c r="Q161" s="221">
        <f t="shared" si="59"/>
        <v>2.1116504854368929</v>
      </c>
      <c r="R161" s="196"/>
      <c r="S161" s="222">
        <v>22</v>
      </c>
      <c r="T161" s="223">
        <f t="shared" si="60"/>
        <v>4.6456310679611645</v>
      </c>
      <c r="U161" s="224">
        <f t="shared" si="61"/>
        <v>6.3349514563106784</v>
      </c>
    </row>
    <row r="162" spans="1:21">
      <c r="A162" s="260" t="s">
        <v>484</v>
      </c>
      <c r="B162" s="216">
        <v>1680</v>
      </c>
      <c r="C162" s="216">
        <v>2350</v>
      </c>
      <c r="D162" s="216">
        <v>1850</v>
      </c>
      <c r="E162" s="216">
        <v>1510</v>
      </c>
      <c r="F162" s="216">
        <v>1010</v>
      </c>
      <c r="G162" s="216">
        <v>1340</v>
      </c>
      <c r="H162" s="216"/>
      <c r="I162" s="217">
        <f t="shared" si="56"/>
        <v>1.2261904761904763</v>
      </c>
      <c r="J162" s="218">
        <f t="shared" si="57"/>
        <v>0.81553398058252424</v>
      </c>
      <c r="K162" s="219">
        <f t="shared" si="58"/>
        <v>1</v>
      </c>
      <c r="L162" s="219">
        <f t="shared" si="62"/>
        <v>0.71489361702127663</v>
      </c>
      <c r="M162" s="219">
        <f t="shared" si="63"/>
        <v>0.90810810810810816</v>
      </c>
      <c r="N162" s="220">
        <f t="shared" si="64"/>
        <v>1.1125827814569536</v>
      </c>
      <c r="O162" s="220">
        <f t="shared" si="65"/>
        <v>1.6633663366336633</v>
      </c>
      <c r="P162" s="220">
        <f t="shared" si="66"/>
        <v>1.2537313432835822</v>
      </c>
      <c r="Q162" s="221">
        <f t="shared" si="59"/>
        <v>12.233009708737864</v>
      </c>
      <c r="R162" s="196"/>
      <c r="S162" s="222">
        <v>60</v>
      </c>
      <c r="T162" s="223">
        <f t="shared" si="60"/>
        <v>73.398058252427191</v>
      </c>
      <c r="U162" s="224">
        <f t="shared" si="61"/>
        <v>36.699029126213588</v>
      </c>
    </row>
    <row r="163" spans="1:21">
      <c r="A163" s="260" t="s">
        <v>485</v>
      </c>
      <c r="B163" s="216">
        <v>42</v>
      </c>
      <c r="C163" s="216">
        <v>59</v>
      </c>
      <c r="D163" s="216">
        <v>46</v>
      </c>
      <c r="E163" s="216">
        <v>38</v>
      </c>
      <c r="F163" s="216">
        <v>25</v>
      </c>
      <c r="G163" s="216">
        <v>34</v>
      </c>
      <c r="H163" s="216"/>
      <c r="I163" s="217">
        <f t="shared" si="56"/>
        <v>49.047619047619044</v>
      </c>
      <c r="J163" s="218">
        <f t="shared" si="57"/>
        <v>2.0388349514563107E-2</v>
      </c>
      <c r="K163" s="219">
        <f t="shared" si="58"/>
        <v>1</v>
      </c>
      <c r="L163" s="219">
        <f t="shared" si="62"/>
        <v>0.71186440677966101</v>
      </c>
      <c r="M163" s="219">
        <f t="shared" si="63"/>
        <v>0.91304347826086951</v>
      </c>
      <c r="N163" s="220">
        <f t="shared" si="64"/>
        <v>1.1052631578947369</v>
      </c>
      <c r="O163" s="220">
        <f t="shared" si="65"/>
        <v>1.68</v>
      </c>
      <c r="P163" s="220">
        <f t="shared" si="66"/>
        <v>1.2352941176470589</v>
      </c>
      <c r="Q163" s="221">
        <f t="shared" si="59"/>
        <v>0.30582524271844663</v>
      </c>
      <c r="R163" s="196"/>
      <c r="S163" s="222">
        <v>11</v>
      </c>
      <c r="T163" s="223">
        <f t="shared" si="60"/>
        <v>0.33640776699029129</v>
      </c>
      <c r="U163" s="224">
        <f t="shared" si="61"/>
        <v>0.91747572815533984</v>
      </c>
    </row>
    <row r="164" spans="1:21">
      <c r="A164" s="260" t="s">
        <v>486</v>
      </c>
      <c r="B164" s="216">
        <v>4010</v>
      </c>
      <c r="C164" s="216">
        <v>5610</v>
      </c>
      <c r="D164" s="216">
        <v>4410</v>
      </c>
      <c r="E164" s="216">
        <v>3610</v>
      </c>
      <c r="F164" s="216">
        <v>2400</v>
      </c>
      <c r="G164" s="216">
        <v>3210</v>
      </c>
      <c r="H164" s="216"/>
      <c r="I164" s="217">
        <f t="shared" si="56"/>
        <v>0.513715710723192</v>
      </c>
      <c r="J164" s="218">
        <f t="shared" si="57"/>
        <v>1.9466019417475728</v>
      </c>
      <c r="K164" s="219">
        <f t="shared" si="58"/>
        <v>1</v>
      </c>
      <c r="L164" s="219">
        <f t="shared" si="62"/>
        <v>0.71479500891265602</v>
      </c>
      <c r="M164" s="219">
        <f t="shared" si="63"/>
        <v>0.90929705215419498</v>
      </c>
      <c r="N164" s="220">
        <f t="shared" si="64"/>
        <v>1.110803324099723</v>
      </c>
      <c r="O164" s="220">
        <f t="shared" si="65"/>
        <v>1.6708333333333334</v>
      </c>
      <c r="P164" s="220">
        <f t="shared" si="66"/>
        <v>1.2492211838006231</v>
      </c>
      <c r="Q164" s="221">
        <f t="shared" si="59"/>
        <v>29.199029126213592</v>
      </c>
      <c r="R164" s="196"/>
      <c r="S164" s="222">
        <v>11</v>
      </c>
      <c r="T164" s="223">
        <f t="shared" si="60"/>
        <v>32.118932038834956</v>
      </c>
      <c r="U164" s="224">
        <f t="shared" si="61"/>
        <v>87.597087378640779</v>
      </c>
    </row>
    <row r="165" spans="1:21">
      <c r="A165" s="260" t="s">
        <v>487</v>
      </c>
      <c r="B165" s="216">
        <v>5300</v>
      </c>
      <c r="C165" s="216">
        <v>7420</v>
      </c>
      <c r="D165" s="216">
        <v>5830</v>
      </c>
      <c r="E165" s="216">
        <v>4770</v>
      </c>
      <c r="F165" s="216">
        <v>3180</v>
      </c>
      <c r="G165" s="216">
        <v>4240</v>
      </c>
      <c r="H165" s="216"/>
      <c r="I165" s="217">
        <f t="shared" si="56"/>
        <v>0.38867924528301884</v>
      </c>
      <c r="J165" s="218">
        <f t="shared" si="57"/>
        <v>2.5728155339805827</v>
      </c>
      <c r="K165" s="219">
        <f t="shared" si="58"/>
        <v>1</v>
      </c>
      <c r="L165" s="219">
        <f t="shared" si="62"/>
        <v>0.7142857142857143</v>
      </c>
      <c r="M165" s="219">
        <f t="shared" si="63"/>
        <v>0.90909090909090906</v>
      </c>
      <c r="N165" s="220">
        <f t="shared" si="64"/>
        <v>1.1111111111111112</v>
      </c>
      <c r="O165" s="220">
        <f t="shared" si="65"/>
        <v>1.6666666666666667</v>
      </c>
      <c r="P165" s="220">
        <f t="shared" si="66"/>
        <v>1.25</v>
      </c>
      <c r="Q165" s="221">
        <f t="shared" si="59"/>
        <v>38.592233009708742</v>
      </c>
      <c r="R165" s="196"/>
      <c r="S165" s="222">
        <v>9</v>
      </c>
      <c r="T165" s="223">
        <f t="shared" si="60"/>
        <v>34.733009708737868</v>
      </c>
      <c r="U165" s="224">
        <f t="shared" si="61"/>
        <v>115.77669902912623</v>
      </c>
    </row>
    <row r="166" spans="1:21">
      <c r="A166" s="260" t="s">
        <v>488</v>
      </c>
      <c r="B166" s="216">
        <v>180</v>
      </c>
      <c r="C166" s="216">
        <v>250</v>
      </c>
      <c r="D166" s="216">
        <v>200</v>
      </c>
      <c r="E166" s="216">
        <v>160</v>
      </c>
      <c r="F166" s="216">
        <v>110</v>
      </c>
      <c r="G166" s="216">
        <v>140</v>
      </c>
      <c r="H166" s="216"/>
      <c r="I166" s="217">
        <f t="shared" si="56"/>
        <v>11.444444444444445</v>
      </c>
      <c r="J166" s="218">
        <f t="shared" si="57"/>
        <v>8.7378640776699032E-2</v>
      </c>
      <c r="K166" s="219">
        <f t="shared" si="58"/>
        <v>1</v>
      </c>
      <c r="L166" s="219">
        <f t="shared" si="62"/>
        <v>0.72</v>
      </c>
      <c r="M166" s="219">
        <f t="shared" si="63"/>
        <v>0.9</v>
      </c>
      <c r="N166" s="220">
        <f t="shared" si="64"/>
        <v>1.125</v>
      </c>
      <c r="O166" s="220">
        <f t="shared" si="65"/>
        <v>1.6363636363636365</v>
      </c>
      <c r="P166" s="220">
        <f t="shared" si="66"/>
        <v>1.2857142857142858</v>
      </c>
      <c r="Q166" s="221">
        <f t="shared" si="59"/>
        <v>1.3106796116504855</v>
      </c>
      <c r="R166" s="196"/>
      <c r="S166" s="222">
        <v>10</v>
      </c>
      <c r="T166" s="223">
        <f t="shared" si="60"/>
        <v>1.3106796116504857</v>
      </c>
      <c r="U166" s="224">
        <f t="shared" si="61"/>
        <v>3.9320388349514568</v>
      </c>
    </row>
    <row r="167" spans="1:21">
      <c r="A167" s="260" t="s">
        <v>489</v>
      </c>
      <c r="B167" s="216">
        <v>1590</v>
      </c>
      <c r="C167" s="216">
        <v>2230</v>
      </c>
      <c r="D167" s="216">
        <v>1750</v>
      </c>
      <c r="E167" s="216">
        <v>1430</v>
      </c>
      <c r="F167" s="216">
        <v>950</v>
      </c>
      <c r="G167" s="216">
        <v>1270</v>
      </c>
      <c r="H167" s="216"/>
      <c r="I167" s="217">
        <f t="shared" si="56"/>
        <v>1.2955974842767295</v>
      </c>
      <c r="J167" s="218">
        <f t="shared" si="57"/>
        <v>0.77184466019417475</v>
      </c>
      <c r="K167" s="219">
        <f t="shared" si="58"/>
        <v>1</v>
      </c>
      <c r="L167" s="219">
        <f t="shared" si="62"/>
        <v>0.71300448430493268</v>
      </c>
      <c r="M167" s="219">
        <f t="shared" si="63"/>
        <v>0.90857142857142859</v>
      </c>
      <c r="N167" s="220">
        <f t="shared" si="64"/>
        <v>1.1118881118881119</v>
      </c>
      <c r="O167" s="220">
        <f t="shared" si="65"/>
        <v>1.6736842105263159</v>
      </c>
      <c r="P167" s="220">
        <f t="shared" si="66"/>
        <v>1.2519685039370079</v>
      </c>
      <c r="Q167" s="221">
        <f t="shared" si="59"/>
        <v>11.577669902912621</v>
      </c>
      <c r="R167" s="196"/>
      <c r="S167" s="222">
        <v>24</v>
      </c>
      <c r="T167" s="223">
        <f t="shared" si="60"/>
        <v>27.786407766990294</v>
      </c>
      <c r="U167" s="224">
        <f t="shared" si="61"/>
        <v>34.733009708737868</v>
      </c>
    </row>
    <row r="168" spans="1:21">
      <c r="A168" s="260" t="s">
        <v>490</v>
      </c>
      <c r="B168" s="216">
        <v>160</v>
      </c>
      <c r="C168" s="216">
        <v>230</v>
      </c>
      <c r="D168" s="216">
        <v>180</v>
      </c>
      <c r="E168" s="216">
        <v>150</v>
      </c>
      <c r="F168" s="216">
        <v>97</v>
      </c>
      <c r="G168" s="216">
        <v>130</v>
      </c>
      <c r="H168" s="216"/>
      <c r="I168" s="217">
        <f t="shared" si="56"/>
        <v>12.875000000000002</v>
      </c>
      <c r="J168" s="218">
        <f t="shared" si="57"/>
        <v>7.7669902912621352E-2</v>
      </c>
      <c r="K168" s="219">
        <f t="shared" si="58"/>
        <v>1</v>
      </c>
      <c r="L168" s="219">
        <f t="shared" si="62"/>
        <v>0.69565217391304346</v>
      </c>
      <c r="M168" s="219">
        <f t="shared" si="63"/>
        <v>0.88888888888888884</v>
      </c>
      <c r="N168" s="220">
        <f t="shared" si="64"/>
        <v>1.0666666666666667</v>
      </c>
      <c r="O168" s="220">
        <f t="shared" si="65"/>
        <v>1.6494845360824741</v>
      </c>
      <c r="P168" s="220">
        <f t="shared" si="66"/>
        <v>1.2307692307692308</v>
      </c>
      <c r="Q168" s="221">
        <f t="shared" si="59"/>
        <v>1.1650485436893203</v>
      </c>
      <c r="R168" s="196"/>
      <c r="S168" s="222">
        <v>66</v>
      </c>
      <c r="T168" s="223">
        <f t="shared" si="60"/>
        <v>7.6893203883495147</v>
      </c>
      <c r="U168" s="224">
        <f t="shared" si="61"/>
        <v>3.4951456310679609</v>
      </c>
    </row>
    <row r="169" spans="1:21">
      <c r="A169" s="260" t="s">
        <v>491</v>
      </c>
      <c r="B169" s="216">
        <v>440</v>
      </c>
      <c r="C169" s="216">
        <v>610</v>
      </c>
      <c r="D169" s="216">
        <v>480</v>
      </c>
      <c r="E169" s="216">
        <v>390</v>
      </c>
      <c r="F169" s="216">
        <v>260</v>
      </c>
      <c r="G169" s="216">
        <v>350</v>
      </c>
      <c r="H169" s="216"/>
      <c r="I169" s="217">
        <f t="shared" si="56"/>
        <v>4.6818181818181817</v>
      </c>
      <c r="J169" s="218">
        <f t="shared" si="57"/>
        <v>0.21359223300970873</v>
      </c>
      <c r="K169" s="219">
        <f t="shared" si="58"/>
        <v>1</v>
      </c>
      <c r="L169" s="219">
        <f t="shared" si="62"/>
        <v>0.72131147540983609</v>
      </c>
      <c r="M169" s="219">
        <f t="shared" si="63"/>
        <v>0.91666666666666663</v>
      </c>
      <c r="N169" s="220">
        <f t="shared" si="64"/>
        <v>1.1282051282051282</v>
      </c>
      <c r="O169" s="220">
        <f t="shared" si="65"/>
        <v>1.6923076923076923</v>
      </c>
      <c r="P169" s="220">
        <f t="shared" si="66"/>
        <v>1.2571428571428571</v>
      </c>
      <c r="Q169" s="221">
        <f t="shared" si="59"/>
        <v>3.203883495145631</v>
      </c>
      <c r="R169" s="196"/>
      <c r="S169" s="222">
        <v>72</v>
      </c>
      <c r="T169" s="223">
        <f t="shared" si="60"/>
        <v>23.067961165048544</v>
      </c>
      <c r="U169" s="224">
        <f t="shared" si="61"/>
        <v>9.6116504854368934</v>
      </c>
    </row>
    <row r="170" spans="1:21">
      <c r="A170" s="260" t="s">
        <v>492</v>
      </c>
      <c r="B170" s="216">
        <v>180</v>
      </c>
      <c r="C170" s="216">
        <v>250</v>
      </c>
      <c r="D170" s="216">
        <v>200</v>
      </c>
      <c r="E170" s="216">
        <v>160</v>
      </c>
      <c r="F170" s="216">
        <v>110</v>
      </c>
      <c r="G170" s="216">
        <v>140</v>
      </c>
      <c r="H170" s="216"/>
      <c r="I170" s="217">
        <f t="shared" si="56"/>
        <v>11.444444444444445</v>
      </c>
      <c r="J170" s="218">
        <f t="shared" si="57"/>
        <v>8.7378640776699032E-2</v>
      </c>
      <c r="K170" s="219">
        <f t="shared" si="58"/>
        <v>1</v>
      </c>
      <c r="L170" s="219">
        <f t="shared" si="62"/>
        <v>0.72</v>
      </c>
      <c r="M170" s="219">
        <f t="shared" si="63"/>
        <v>0.9</v>
      </c>
      <c r="N170" s="220">
        <f t="shared" si="64"/>
        <v>1.125</v>
      </c>
      <c r="O170" s="220">
        <f t="shared" si="65"/>
        <v>1.6363636363636365</v>
      </c>
      <c r="P170" s="220">
        <f t="shared" si="66"/>
        <v>1.2857142857142858</v>
      </c>
      <c r="Q170" s="221">
        <f t="shared" si="59"/>
        <v>1.3106796116504855</v>
      </c>
      <c r="R170" s="196"/>
      <c r="S170" s="222"/>
      <c r="T170" s="223">
        <f t="shared" si="60"/>
        <v>0</v>
      </c>
      <c r="U170" s="224">
        <f t="shared" si="61"/>
        <v>3.9320388349514568</v>
      </c>
    </row>
    <row r="171" spans="1:21">
      <c r="A171" s="260" t="s">
        <v>493</v>
      </c>
      <c r="B171" s="216">
        <v>60</v>
      </c>
      <c r="C171" s="216">
        <v>84</v>
      </c>
      <c r="D171" s="216">
        <v>66</v>
      </c>
      <c r="E171" s="216">
        <v>54</v>
      </c>
      <c r="F171" s="216">
        <v>36</v>
      </c>
      <c r="G171" s="216">
        <v>48</v>
      </c>
      <c r="H171" s="216"/>
      <c r="I171" s="217">
        <f t="shared" si="56"/>
        <v>34.333333333333336</v>
      </c>
      <c r="J171" s="218">
        <f t="shared" si="57"/>
        <v>2.9126213592233011E-2</v>
      </c>
      <c r="K171" s="219">
        <f t="shared" si="58"/>
        <v>1</v>
      </c>
      <c r="L171" s="219">
        <f t="shared" si="62"/>
        <v>0.7142857142857143</v>
      </c>
      <c r="M171" s="219">
        <f t="shared" si="63"/>
        <v>0.90909090909090906</v>
      </c>
      <c r="N171" s="220">
        <f t="shared" si="64"/>
        <v>1.1111111111111112</v>
      </c>
      <c r="O171" s="220">
        <f t="shared" si="65"/>
        <v>1.6666666666666667</v>
      </c>
      <c r="P171" s="220">
        <f t="shared" si="66"/>
        <v>1.25</v>
      </c>
      <c r="Q171" s="221">
        <f t="shared" si="59"/>
        <v>0.43689320388349517</v>
      </c>
      <c r="R171" s="196"/>
      <c r="S171" s="222">
        <v>9</v>
      </c>
      <c r="T171" s="223">
        <f t="shared" si="60"/>
        <v>0.39320388349514568</v>
      </c>
      <c r="U171" s="224">
        <f t="shared" si="61"/>
        <v>1.3106796116504855</v>
      </c>
    </row>
    <row r="172" spans="1:21">
      <c r="A172" s="260" t="s">
        <v>494</v>
      </c>
      <c r="B172" s="216">
        <v>1400</v>
      </c>
      <c r="C172" s="216">
        <v>1960</v>
      </c>
      <c r="D172" s="216">
        <v>1540</v>
      </c>
      <c r="E172" s="216">
        <v>1260</v>
      </c>
      <c r="F172" s="216">
        <v>840</v>
      </c>
      <c r="G172" s="216">
        <v>1120</v>
      </c>
      <c r="H172" s="216"/>
      <c r="I172" s="217">
        <f t="shared" si="56"/>
        <v>1.4714285714285713</v>
      </c>
      <c r="J172" s="218">
        <f t="shared" si="57"/>
        <v>0.67961165048543692</v>
      </c>
      <c r="K172" s="219">
        <f t="shared" si="58"/>
        <v>1</v>
      </c>
      <c r="L172" s="219">
        <f t="shared" si="62"/>
        <v>0.7142857142857143</v>
      </c>
      <c r="M172" s="219">
        <f t="shared" si="63"/>
        <v>0.90909090909090906</v>
      </c>
      <c r="N172" s="220">
        <f t="shared" si="64"/>
        <v>1.1111111111111112</v>
      </c>
      <c r="O172" s="220">
        <f t="shared" si="65"/>
        <v>1.6666666666666667</v>
      </c>
      <c r="P172" s="220">
        <f t="shared" si="66"/>
        <v>1.25</v>
      </c>
      <c r="Q172" s="221">
        <f t="shared" si="59"/>
        <v>10.194174757281553</v>
      </c>
      <c r="R172" s="196"/>
      <c r="S172" s="222">
        <v>0</v>
      </c>
      <c r="T172" s="223">
        <f t="shared" si="60"/>
        <v>0</v>
      </c>
      <c r="U172" s="224">
        <f t="shared" si="61"/>
        <v>30.582524271844662</v>
      </c>
    </row>
    <row r="173" spans="1:21">
      <c r="A173" s="260" t="s">
        <v>495</v>
      </c>
      <c r="B173" s="216">
        <v>1270</v>
      </c>
      <c r="C173" s="216">
        <v>1780</v>
      </c>
      <c r="D173" s="216">
        <v>1400</v>
      </c>
      <c r="E173" s="216">
        <v>1140</v>
      </c>
      <c r="F173" s="216">
        <v>760</v>
      </c>
      <c r="G173" s="216">
        <v>1020</v>
      </c>
      <c r="H173" s="216"/>
      <c r="I173" s="217">
        <f t="shared" si="56"/>
        <v>1.6220472440944884</v>
      </c>
      <c r="J173" s="218">
        <f t="shared" si="57"/>
        <v>0.61650485436893199</v>
      </c>
      <c r="K173" s="219">
        <f t="shared" si="58"/>
        <v>1</v>
      </c>
      <c r="L173" s="219">
        <f t="shared" si="62"/>
        <v>0.7134831460674157</v>
      </c>
      <c r="M173" s="219">
        <f t="shared" si="63"/>
        <v>0.90714285714285714</v>
      </c>
      <c r="N173" s="220">
        <f t="shared" si="64"/>
        <v>1.1140350877192982</v>
      </c>
      <c r="O173" s="220">
        <f t="shared" si="65"/>
        <v>1.6710526315789473</v>
      </c>
      <c r="P173" s="220">
        <f t="shared" si="66"/>
        <v>1.2450980392156863</v>
      </c>
      <c r="Q173" s="221">
        <f t="shared" si="59"/>
        <v>9.2475728155339798</v>
      </c>
      <c r="R173" s="196"/>
      <c r="S173" s="222">
        <v>2</v>
      </c>
      <c r="T173" s="223">
        <f t="shared" si="60"/>
        <v>1.849514563106796</v>
      </c>
      <c r="U173" s="224">
        <f t="shared" si="61"/>
        <v>27.742718446601941</v>
      </c>
    </row>
    <row r="174" spans="1:21">
      <c r="A174" s="260" t="s">
        <v>496</v>
      </c>
      <c r="B174" s="216">
        <v>190</v>
      </c>
      <c r="C174" s="216">
        <v>260</v>
      </c>
      <c r="D174" s="216">
        <v>200</v>
      </c>
      <c r="E174" s="216">
        <v>170</v>
      </c>
      <c r="F174" s="216">
        <v>110</v>
      </c>
      <c r="G174" s="216">
        <v>150</v>
      </c>
      <c r="H174" s="216"/>
      <c r="I174" s="217">
        <f t="shared" si="56"/>
        <v>10.842105263157894</v>
      </c>
      <c r="J174" s="218">
        <f t="shared" si="57"/>
        <v>9.2233009708737865E-2</v>
      </c>
      <c r="K174" s="219">
        <f t="shared" si="58"/>
        <v>1</v>
      </c>
      <c r="L174" s="219">
        <f t="shared" si="62"/>
        <v>0.73076923076923073</v>
      </c>
      <c r="M174" s="219">
        <f t="shared" si="63"/>
        <v>0.95</v>
      </c>
      <c r="N174" s="220">
        <f t="shared" si="64"/>
        <v>1.1176470588235294</v>
      </c>
      <c r="O174" s="220">
        <f t="shared" si="65"/>
        <v>1.7272727272727273</v>
      </c>
      <c r="P174" s="220">
        <f t="shared" si="66"/>
        <v>1.2666666666666666</v>
      </c>
      <c r="Q174" s="221">
        <f t="shared" si="59"/>
        <v>1.383495145631068</v>
      </c>
      <c r="R174" s="196"/>
      <c r="S174" s="222">
        <v>12</v>
      </c>
      <c r="T174" s="223">
        <f t="shared" si="60"/>
        <v>1.6601941747572817</v>
      </c>
      <c r="U174" s="224">
        <f t="shared" si="61"/>
        <v>4.150485436893204</v>
      </c>
    </row>
    <row r="175" spans="1:21">
      <c r="A175" s="260" t="s">
        <v>497</v>
      </c>
      <c r="B175" s="216">
        <v>300</v>
      </c>
      <c r="C175" s="216">
        <v>420</v>
      </c>
      <c r="D175" s="216">
        <v>330</v>
      </c>
      <c r="E175" s="216">
        <v>270</v>
      </c>
      <c r="F175" s="216">
        <v>180</v>
      </c>
      <c r="G175" s="216">
        <v>240</v>
      </c>
      <c r="H175" s="216"/>
      <c r="I175" s="217">
        <f t="shared" si="56"/>
        <v>6.8666666666666671</v>
      </c>
      <c r="J175" s="218">
        <f t="shared" si="57"/>
        <v>0.14563106796116504</v>
      </c>
      <c r="K175" s="219">
        <f t="shared" si="58"/>
        <v>1</v>
      </c>
      <c r="L175" s="219">
        <f t="shared" si="62"/>
        <v>0.7142857142857143</v>
      </c>
      <c r="M175" s="219">
        <f t="shared" si="63"/>
        <v>0.90909090909090906</v>
      </c>
      <c r="N175" s="220">
        <f t="shared" si="64"/>
        <v>1.1111111111111112</v>
      </c>
      <c r="O175" s="220">
        <f t="shared" si="65"/>
        <v>1.6666666666666667</v>
      </c>
      <c r="P175" s="220">
        <f t="shared" si="66"/>
        <v>1.25</v>
      </c>
      <c r="Q175" s="221">
        <f t="shared" si="59"/>
        <v>2.1844660194174756</v>
      </c>
      <c r="R175" s="196"/>
      <c r="S175" s="222">
        <v>6</v>
      </c>
      <c r="T175" s="223">
        <f t="shared" si="60"/>
        <v>1.3106796116504855</v>
      </c>
      <c r="U175" s="224">
        <f t="shared" si="61"/>
        <v>6.5533980582524265</v>
      </c>
    </row>
    <row r="176" spans="1:21">
      <c r="A176" s="260" t="s">
        <v>498</v>
      </c>
      <c r="B176" s="216">
        <v>510</v>
      </c>
      <c r="C176" s="216">
        <v>710</v>
      </c>
      <c r="D176" s="216">
        <v>560</v>
      </c>
      <c r="E176" s="216">
        <v>460</v>
      </c>
      <c r="F176" s="216">
        <v>310</v>
      </c>
      <c r="G176" s="216">
        <v>410</v>
      </c>
      <c r="H176" s="216"/>
      <c r="I176" s="217">
        <f t="shared" ref="I176:I187" si="67">1/J176</f>
        <v>4.0392156862745097</v>
      </c>
      <c r="J176" s="218">
        <f t="shared" ref="J176:J187" si="68">B176/$B$2</f>
        <v>0.24757281553398058</v>
      </c>
      <c r="K176" s="219">
        <f t="shared" ref="K176:K187" si="69">$B176/B176</f>
        <v>1</v>
      </c>
      <c r="L176" s="219">
        <f t="shared" si="62"/>
        <v>0.71830985915492962</v>
      </c>
      <c r="M176" s="219">
        <f t="shared" si="63"/>
        <v>0.9107142857142857</v>
      </c>
      <c r="N176" s="220">
        <f t="shared" si="64"/>
        <v>1.1086956521739131</v>
      </c>
      <c r="O176" s="220">
        <f t="shared" si="65"/>
        <v>1.6451612903225807</v>
      </c>
      <c r="P176" s="220">
        <f t="shared" si="66"/>
        <v>1.2439024390243902</v>
      </c>
      <c r="Q176" s="221">
        <f t="shared" si="59"/>
        <v>3.7135922330097086</v>
      </c>
      <c r="R176" s="196"/>
      <c r="S176" s="222">
        <v>40</v>
      </c>
      <c r="T176" s="223">
        <f t="shared" si="60"/>
        <v>14.854368932038835</v>
      </c>
      <c r="U176" s="224">
        <f t="shared" si="61"/>
        <v>11.140776699029125</v>
      </c>
    </row>
    <row r="177" spans="1:21">
      <c r="A177" s="260" t="s">
        <v>499</v>
      </c>
      <c r="B177" s="216">
        <v>230</v>
      </c>
      <c r="C177" s="216">
        <v>320</v>
      </c>
      <c r="D177" s="216">
        <v>250</v>
      </c>
      <c r="E177" s="216">
        <v>200</v>
      </c>
      <c r="F177" s="216">
        <v>140</v>
      </c>
      <c r="G177" s="216">
        <v>180</v>
      </c>
      <c r="H177" s="216"/>
      <c r="I177" s="217">
        <f t="shared" si="67"/>
        <v>8.9565217391304337</v>
      </c>
      <c r="J177" s="218">
        <f t="shared" si="68"/>
        <v>0.11165048543689321</v>
      </c>
      <c r="K177" s="219">
        <f t="shared" si="69"/>
        <v>1</v>
      </c>
      <c r="L177" s="219">
        <f t="shared" si="62"/>
        <v>0.71875</v>
      </c>
      <c r="M177" s="219">
        <f t="shared" si="63"/>
        <v>0.92</v>
      </c>
      <c r="N177" s="220">
        <f t="shared" si="64"/>
        <v>1.1499999999999999</v>
      </c>
      <c r="O177" s="220">
        <f t="shared" si="65"/>
        <v>1.6428571428571428</v>
      </c>
      <c r="P177" s="220">
        <f t="shared" si="66"/>
        <v>1.2777777777777777</v>
      </c>
      <c r="Q177" s="221">
        <f t="shared" si="59"/>
        <v>1.6747572815533982</v>
      </c>
      <c r="R177" s="196"/>
      <c r="S177" s="222">
        <v>47</v>
      </c>
      <c r="T177" s="223">
        <f t="shared" si="60"/>
        <v>7.8713592233009724</v>
      </c>
      <c r="U177" s="224">
        <f t="shared" si="61"/>
        <v>5.0242718446601948</v>
      </c>
    </row>
    <row r="178" spans="1:21">
      <c r="A178" s="260" t="s">
        <v>500</v>
      </c>
      <c r="B178" s="216">
        <v>1470</v>
      </c>
      <c r="C178" s="216">
        <v>2060</v>
      </c>
      <c r="D178" s="216">
        <v>1620</v>
      </c>
      <c r="E178" s="216">
        <v>1320</v>
      </c>
      <c r="F178" s="216">
        <v>880</v>
      </c>
      <c r="G178" s="216">
        <v>1180</v>
      </c>
      <c r="H178" s="216"/>
      <c r="I178" s="217">
        <f t="shared" si="67"/>
        <v>1.4013605442176871</v>
      </c>
      <c r="J178" s="218">
        <f t="shared" si="68"/>
        <v>0.71359223300970875</v>
      </c>
      <c r="K178" s="219">
        <f t="shared" si="69"/>
        <v>1</v>
      </c>
      <c r="L178" s="219">
        <f t="shared" si="62"/>
        <v>0.71359223300970875</v>
      </c>
      <c r="M178" s="219">
        <f t="shared" si="63"/>
        <v>0.90740740740740744</v>
      </c>
      <c r="N178" s="220">
        <f t="shared" si="64"/>
        <v>1.1136363636363635</v>
      </c>
      <c r="O178" s="220">
        <f t="shared" si="65"/>
        <v>1.6704545454545454</v>
      </c>
      <c r="P178" s="220">
        <f t="shared" si="66"/>
        <v>1.2457627118644068</v>
      </c>
      <c r="Q178" s="221">
        <f t="shared" si="59"/>
        <v>10.703883495145631</v>
      </c>
      <c r="R178" s="196"/>
      <c r="S178" s="222">
        <v>10</v>
      </c>
      <c r="T178" s="223">
        <f t="shared" si="60"/>
        <v>10.703883495145632</v>
      </c>
      <c r="U178" s="224">
        <f t="shared" si="61"/>
        <v>32.11165048543689</v>
      </c>
    </row>
    <row r="179" spans="1:21">
      <c r="A179" s="260" t="s">
        <v>501</v>
      </c>
      <c r="B179" s="216">
        <v>830</v>
      </c>
      <c r="C179" s="216">
        <v>1160</v>
      </c>
      <c r="D179" s="216">
        <v>910</v>
      </c>
      <c r="E179" s="216">
        <v>740</v>
      </c>
      <c r="F179" s="216">
        <v>500</v>
      </c>
      <c r="G179" s="216">
        <v>660</v>
      </c>
      <c r="H179" s="216"/>
      <c r="I179" s="217">
        <f t="shared" si="67"/>
        <v>2.4819277108433737</v>
      </c>
      <c r="J179" s="218">
        <f t="shared" si="68"/>
        <v>0.40291262135922329</v>
      </c>
      <c r="K179" s="219">
        <f t="shared" si="69"/>
        <v>1</v>
      </c>
      <c r="L179" s="219">
        <f t="shared" si="62"/>
        <v>0.71551724137931039</v>
      </c>
      <c r="M179" s="219">
        <f t="shared" si="63"/>
        <v>0.91208791208791207</v>
      </c>
      <c r="N179" s="220">
        <f t="shared" si="64"/>
        <v>1.1216216216216217</v>
      </c>
      <c r="O179" s="220">
        <f t="shared" si="65"/>
        <v>1.66</v>
      </c>
      <c r="P179" s="220">
        <f t="shared" si="66"/>
        <v>1.2575757575757576</v>
      </c>
      <c r="Q179" s="221">
        <f t="shared" si="59"/>
        <v>6.0436893203883493</v>
      </c>
      <c r="R179" s="196"/>
      <c r="S179" s="222">
        <v>3</v>
      </c>
      <c r="T179" s="223">
        <f t="shared" si="60"/>
        <v>1.813106796116505</v>
      </c>
      <c r="U179" s="224">
        <f t="shared" si="61"/>
        <v>18.131067961165048</v>
      </c>
    </row>
    <row r="180" spans="1:21">
      <c r="A180" s="260" t="s">
        <v>341</v>
      </c>
      <c r="B180" s="216">
        <v>3400</v>
      </c>
      <c r="C180" s="216">
        <v>4760</v>
      </c>
      <c r="D180" s="216">
        <v>3740</v>
      </c>
      <c r="E180" s="216">
        <v>3060</v>
      </c>
      <c r="F180" s="216">
        <v>2040</v>
      </c>
      <c r="G180" s="216">
        <v>2720</v>
      </c>
      <c r="H180" s="216"/>
      <c r="I180" s="217">
        <f t="shared" si="67"/>
        <v>0.60588235294117654</v>
      </c>
      <c r="J180" s="218">
        <f t="shared" si="68"/>
        <v>1.6504854368932038</v>
      </c>
      <c r="K180" s="219">
        <f t="shared" si="69"/>
        <v>1</v>
      </c>
      <c r="L180" s="219">
        <f t="shared" si="62"/>
        <v>0.7142857142857143</v>
      </c>
      <c r="M180" s="219">
        <f t="shared" si="63"/>
        <v>0.90909090909090906</v>
      </c>
      <c r="N180" s="220">
        <f t="shared" si="64"/>
        <v>1.1111111111111112</v>
      </c>
      <c r="O180" s="220">
        <f t="shared" si="65"/>
        <v>1.6666666666666667</v>
      </c>
      <c r="P180" s="220">
        <f t="shared" si="66"/>
        <v>1.25</v>
      </c>
      <c r="Q180" s="221">
        <f t="shared" si="59"/>
        <v>24.757281553398059</v>
      </c>
      <c r="R180" s="196"/>
      <c r="S180" s="222">
        <v>338</v>
      </c>
      <c r="T180" s="223">
        <f t="shared" si="60"/>
        <v>836.79611650485447</v>
      </c>
      <c r="U180" s="224">
        <f t="shared" si="61"/>
        <v>74.271844660194176</v>
      </c>
    </row>
    <row r="181" spans="1:21">
      <c r="A181" s="260" t="s">
        <v>502</v>
      </c>
      <c r="B181" s="216">
        <v>360</v>
      </c>
      <c r="C181" s="216">
        <v>500</v>
      </c>
      <c r="D181" s="216">
        <v>390</v>
      </c>
      <c r="E181" s="216">
        <v>320</v>
      </c>
      <c r="F181" s="216">
        <v>210</v>
      </c>
      <c r="G181" s="216">
        <v>280</v>
      </c>
      <c r="H181" s="216"/>
      <c r="I181" s="217">
        <f t="shared" si="67"/>
        <v>5.7222222222222223</v>
      </c>
      <c r="J181" s="218">
        <f t="shared" si="68"/>
        <v>0.17475728155339806</v>
      </c>
      <c r="K181" s="219">
        <f t="shared" si="69"/>
        <v>1</v>
      </c>
      <c r="L181" s="219">
        <f t="shared" si="62"/>
        <v>0.72</v>
      </c>
      <c r="M181" s="219">
        <f t="shared" si="63"/>
        <v>0.92307692307692313</v>
      </c>
      <c r="N181" s="220">
        <f t="shared" si="64"/>
        <v>1.125</v>
      </c>
      <c r="O181" s="220">
        <f t="shared" si="65"/>
        <v>1.7142857142857142</v>
      </c>
      <c r="P181" s="220">
        <f t="shared" si="66"/>
        <v>1.2857142857142858</v>
      </c>
      <c r="Q181" s="221">
        <f t="shared" si="59"/>
        <v>2.621359223300971</v>
      </c>
      <c r="R181" s="196"/>
      <c r="S181" s="222">
        <v>35</v>
      </c>
      <c r="T181" s="223">
        <f t="shared" si="60"/>
        <v>9.1747572815534006</v>
      </c>
      <c r="U181" s="224">
        <f t="shared" si="61"/>
        <v>7.8640776699029136</v>
      </c>
    </row>
    <row r="182" spans="1:21">
      <c r="A182" s="260" t="s">
        <v>503</v>
      </c>
      <c r="B182" s="216">
        <v>930</v>
      </c>
      <c r="C182" s="216">
        <v>1300</v>
      </c>
      <c r="D182" s="216">
        <v>1020</v>
      </c>
      <c r="E182" s="216">
        <v>840</v>
      </c>
      <c r="F182" s="216">
        <v>560</v>
      </c>
      <c r="G182" s="216">
        <v>740</v>
      </c>
      <c r="H182" s="216"/>
      <c r="I182" s="217">
        <f t="shared" si="67"/>
        <v>2.21505376344086</v>
      </c>
      <c r="J182" s="218">
        <f t="shared" si="68"/>
        <v>0.45145631067961167</v>
      </c>
      <c r="K182" s="219">
        <f t="shared" si="69"/>
        <v>1</v>
      </c>
      <c r="L182" s="219">
        <f t="shared" si="62"/>
        <v>0.7153846153846154</v>
      </c>
      <c r="M182" s="219">
        <f t="shared" si="63"/>
        <v>0.91176470588235292</v>
      </c>
      <c r="N182" s="220">
        <f t="shared" si="64"/>
        <v>1.1071428571428572</v>
      </c>
      <c r="O182" s="220">
        <f t="shared" si="65"/>
        <v>1.6607142857142858</v>
      </c>
      <c r="P182" s="220">
        <f t="shared" si="66"/>
        <v>1.2567567567567568</v>
      </c>
      <c r="Q182" s="221">
        <f t="shared" si="59"/>
        <v>6.7718446601941746</v>
      </c>
      <c r="R182" s="196"/>
      <c r="S182" s="222">
        <v>0</v>
      </c>
      <c r="T182" s="223">
        <f t="shared" si="60"/>
        <v>0</v>
      </c>
      <c r="U182" s="224">
        <f t="shared" si="61"/>
        <v>20.315533980582522</v>
      </c>
    </row>
    <row r="183" spans="1:21">
      <c r="A183" s="260" t="s">
        <v>504</v>
      </c>
      <c r="B183" s="216">
        <v>25</v>
      </c>
      <c r="C183" s="216">
        <v>35</v>
      </c>
      <c r="D183" s="216">
        <v>27</v>
      </c>
      <c r="E183" s="216">
        <v>22</v>
      </c>
      <c r="F183" s="216" t="s">
        <v>505</v>
      </c>
      <c r="G183" s="216">
        <v>20</v>
      </c>
      <c r="H183" s="216"/>
      <c r="I183" s="217">
        <f t="shared" si="67"/>
        <v>82.4</v>
      </c>
      <c r="J183" s="218">
        <f t="shared" si="68"/>
        <v>1.2135922330097087E-2</v>
      </c>
      <c r="K183" s="219">
        <f t="shared" si="69"/>
        <v>1</v>
      </c>
      <c r="L183" s="219">
        <f t="shared" si="62"/>
        <v>0.7142857142857143</v>
      </c>
      <c r="M183" s="219">
        <f t="shared" si="63"/>
        <v>0.92592592592592593</v>
      </c>
      <c r="N183" s="220">
        <f t="shared" si="64"/>
        <v>1.1363636363636365</v>
      </c>
      <c r="O183" s="220">
        <f t="shared" si="65"/>
        <v>1.6666666666666667</v>
      </c>
      <c r="P183" s="220">
        <f t="shared" si="66"/>
        <v>1.25</v>
      </c>
      <c r="Q183" s="221">
        <f t="shared" si="59"/>
        <v>0.18203883495145631</v>
      </c>
      <c r="R183" s="196"/>
      <c r="S183" s="222">
        <v>28</v>
      </c>
      <c r="T183" s="223">
        <f t="shared" si="60"/>
        <v>0.50970873786407778</v>
      </c>
      <c r="U183" s="224">
        <f t="shared" si="61"/>
        <v>0.54611650485436891</v>
      </c>
    </row>
    <row r="184" spans="1:21">
      <c r="A184" s="260" t="s">
        <v>506</v>
      </c>
      <c r="B184" s="216">
        <v>280</v>
      </c>
      <c r="C184" s="216">
        <v>400</v>
      </c>
      <c r="D184" s="216">
        <v>310</v>
      </c>
      <c r="E184" s="216">
        <v>260</v>
      </c>
      <c r="F184" s="216">
        <v>170</v>
      </c>
      <c r="G184" s="216">
        <v>230</v>
      </c>
      <c r="H184" s="216"/>
      <c r="I184" s="217">
        <f t="shared" si="67"/>
        <v>7.3571428571428577</v>
      </c>
      <c r="J184" s="218">
        <f t="shared" si="68"/>
        <v>0.13592233009708737</v>
      </c>
      <c r="K184" s="219">
        <f t="shared" si="69"/>
        <v>1</v>
      </c>
      <c r="L184" s="219">
        <f t="shared" si="62"/>
        <v>0.7</v>
      </c>
      <c r="M184" s="219">
        <f t="shared" si="63"/>
        <v>0.90322580645161288</v>
      </c>
      <c r="N184" s="220">
        <f t="shared" si="64"/>
        <v>1.0769230769230769</v>
      </c>
      <c r="O184" s="220">
        <f t="shared" si="65"/>
        <v>1.6470588235294117</v>
      </c>
      <c r="P184" s="220">
        <f t="shared" si="66"/>
        <v>1.2173913043478262</v>
      </c>
      <c r="Q184" s="221">
        <f t="shared" si="59"/>
        <v>2.0388349514563107</v>
      </c>
      <c r="R184" s="196"/>
      <c r="S184" s="222">
        <v>98</v>
      </c>
      <c r="T184" s="223">
        <f t="shared" si="60"/>
        <v>19.980582524271846</v>
      </c>
      <c r="U184" s="224">
        <f t="shared" si="61"/>
        <v>6.116504854368932</v>
      </c>
    </row>
    <row r="185" spans="1:21">
      <c r="A185" s="260" t="s">
        <v>507</v>
      </c>
      <c r="B185" s="216">
        <v>120</v>
      </c>
      <c r="C185" s="216">
        <v>170</v>
      </c>
      <c r="D185" s="216">
        <v>130</v>
      </c>
      <c r="E185" s="216">
        <v>110</v>
      </c>
      <c r="F185" s="216">
        <v>73</v>
      </c>
      <c r="G185" s="216">
        <v>97</v>
      </c>
      <c r="H185" s="216"/>
      <c r="I185" s="217">
        <f t="shared" si="67"/>
        <v>17.166666666666668</v>
      </c>
      <c r="J185" s="218">
        <f t="shared" si="68"/>
        <v>5.8252427184466021E-2</v>
      </c>
      <c r="K185" s="219">
        <f t="shared" si="69"/>
        <v>1</v>
      </c>
      <c r="L185" s="219">
        <f t="shared" si="62"/>
        <v>0.70588235294117652</v>
      </c>
      <c r="M185" s="219">
        <f t="shared" si="63"/>
        <v>0.92307692307692313</v>
      </c>
      <c r="N185" s="220">
        <f t="shared" si="64"/>
        <v>1.0909090909090908</v>
      </c>
      <c r="O185" s="220">
        <f t="shared" si="65"/>
        <v>1.6438356164383561</v>
      </c>
      <c r="P185" s="220">
        <f t="shared" si="66"/>
        <v>1.2371134020618557</v>
      </c>
      <c r="Q185" s="221">
        <f t="shared" si="59"/>
        <v>0.87378640776699035</v>
      </c>
      <c r="R185" s="196"/>
      <c r="S185" s="222">
        <v>37</v>
      </c>
      <c r="T185" s="223">
        <f t="shared" si="60"/>
        <v>3.2330097087378649</v>
      </c>
      <c r="U185" s="224">
        <f t="shared" si="61"/>
        <v>2.621359223300971</v>
      </c>
    </row>
    <row r="186" spans="1:21">
      <c r="A186" s="260" t="s">
        <v>508</v>
      </c>
      <c r="B186" s="216">
        <v>420</v>
      </c>
      <c r="C186" s="216">
        <v>580</v>
      </c>
      <c r="D186" s="216">
        <v>460</v>
      </c>
      <c r="E186" s="216">
        <v>380</v>
      </c>
      <c r="F186" s="216">
        <v>250</v>
      </c>
      <c r="G186" s="216">
        <v>330</v>
      </c>
      <c r="H186" s="216"/>
      <c r="I186" s="217">
        <f t="shared" si="67"/>
        <v>4.9047619047619051</v>
      </c>
      <c r="J186" s="218">
        <f t="shared" si="68"/>
        <v>0.20388349514563106</v>
      </c>
      <c r="K186" s="219">
        <f t="shared" si="69"/>
        <v>1</v>
      </c>
      <c r="L186" s="219">
        <f t="shared" si="62"/>
        <v>0.72413793103448276</v>
      </c>
      <c r="M186" s="219">
        <f t="shared" si="63"/>
        <v>0.91304347826086951</v>
      </c>
      <c r="N186" s="220">
        <f t="shared" si="64"/>
        <v>1.1052631578947369</v>
      </c>
      <c r="O186" s="220">
        <f t="shared" si="65"/>
        <v>1.68</v>
      </c>
      <c r="P186" s="220">
        <f t="shared" si="66"/>
        <v>1.2727272727272727</v>
      </c>
      <c r="Q186" s="221">
        <f t="shared" si="59"/>
        <v>3.058252427184466</v>
      </c>
      <c r="R186" s="196"/>
      <c r="S186" s="222">
        <v>20</v>
      </c>
      <c r="T186" s="223">
        <f t="shared" si="60"/>
        <v>6.1165048543689329</v>
      </c>
      <c r="U186" s="224">
        <f t="shared" si="61"/>
        <v>9.1747572815533971</v>
      </c>
    </row>
    <row r="187" spans="1:21">
      <c r="A187" s="267" t="s">
        <v>509</v>
      </c>
      <c r="B187" s="227">
        <v>240</v>
      </c>
      <c r="C187" s="227">
        <v>330</v>
      </c>
      <c r="D187" s="227">
        <v>260</v>
      </c>
      <c r="E187" s="227">
        <v>210</v>
      </c>
      <c r="F187" s="227">
        <v>140</v>
      </c>
      <c r="G187" s="227">
        <v>190</v>
      </c>
      <c r="H187" s="227"/>
      <c r="I187" s="228">
        <f t="shared" si="67"/>
        <v>8.5833333333333339</v>
      </c>
      <c r="J187" s="229">
        <f t="shared" si="68"/>
        <v>0.11650485436893204</v>
      </c>
      <c r="K187" s="230">
        <f t="shared" si="69"/>
        <v>1</v>
      </c>
      <c r="L187" s="230">
        <f t="shared" si="62"/>
        <v>0.72727272727272729</v>
      </c>
      <c r="M187" s="230">
        <f t="shared" si="63"/>
        <v>0.92307692307692313</v>
      </c>
      <c r="N187" s="231">
        <f t="shared" si="64"/>
        <v>1.1428571428571428</v>
      </c>
      <c r="O187" s="231">
        <f t="shared" si="65"/>
        <v>1.7142857142857142</v>
      </c>
      <c r="P187" s="231">
        <f t="shared" si="66"/>
        <v>1.263157894736842</v>
      </c>
      <c r="Q187" s="232">
        <f t="shared" si="59"/>
        <v>1.7475728155339807</v>
      </c>
      <c r="R187" s="196"/>
      <c r="S187" s="233">
        <v>16</v>
      </c>
      <c r="T187" s="234">
        <f t="shared" si="60"/>
        <v>2.7961165048543695</v>
      </c>
      <c r="U187" s="235">
        <f t="shared" si="61"/>
        <v>5.2427184466019421</v>
      </c>
    </row>
  </sheetData>
  <sheetProtection selectLockedCells="1" selectUnlockedCells="1"/>
  <hyperlinks>
    <hyperlink ref="A1" display=" EU/NFT-NEW"/>
    <hyperlink ref="S15" r:id="rId1"/>
  </hyperlinks>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5</vt:i4>
      </vt:variant>
    </vt:vector>
  </HeadingPairs>
  <TitlesOfParts>
    <vt:vector size="5" baseType="lpstr">
      <vt:lpstr>TCC</vt:lpstr>
      <vt:lpstr>SDGs_UN</vt:lpstr>
      <vt:lpstr>Plan_SRB</vt:lpstr>
      <vt:lpstr>MBGC_EU</vt:lpstr>
      <vt:lpstr>JWT_EU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Christina</cp:lastModifiedBy>
  <dcterms:created xsi:type="dcterms:W3CDTF">2024-03-25T20:13:39Z</dcterms:created>
  <dcterms:modified xsi:type="dcterms:W3CDTF">2024-03-25T20:13:40Z</dcterms:modified>
</cp:coreProperties>
</file>